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5" windowHeight="11430" activeTab="0"/>
  </bookViews>
  <sheets>
    <sheet name="BP" sheetId="1" r:id="rId1"/>
    <sheet name="Osnovna sr." sheetId="2" r:id="rId2"/>
    <sheet name="Premijere" sheetId="3" r:id="rId3"/>
    <sheet name="Plan izvođenja i prodaje karata" sheetId="4" r:id="rId4"/>
    <sheet name="Troškovi izvodjenja" sheetId="5" r:id="rId5"/>
  </sheets>
  <definedNames/>
  <calcPr fullCalcOnLoad="1" iterate="1" iterateCount="100" iterateDelta="0"/>
</workbook>
</file>

<file path=xl/sharedStrings.xml><?xml version="1.0" encoding="utf-8"?>
<sst xmlns="http://schemas.openxmlformats.org/spreadsheetml/2006/main" count="544" uniqueCount="376">
  <si>
    <t>SOFTVER ZA IZRADU BIZNIS PLANOVA "FCF"  (Free Cash Flow)</t>
  </si>
  <si>
    <t xml:space="preserve">        (C) Mr Nebojsa Mrdja, 2010. - verzija "POZORIŠTE – 2019" – SECOND DRAFT</t>
  </si>
  <si>
    <t>Valute:</t>
  </si>
  <si>
    <t xml:space="preserve"> - евра</t>
  </si>
  <si>
    <t xml:space="preserve"> - динара</t>
  </si>
  <si>
    <t>Devizni kurs:</t>
  </si>
  <si>
    <t xml:space="preserve"> динара = 1</t>
  </si>
  <si>
    <t>evro</t>
  </si>
  <si>
    <t>Broj meseci:</t>
  </si>
  <si>
    <t>Meseci:</t>
  </si>
  <si>
    <t xml:space="preserve">        1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</si>
  <si>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</si>
  <si>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</si>
  <si>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</si>
  <si>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</si>
  <si>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</si>
  <si>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</si>
  <si>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</si>
  <si>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</si>
  <si>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 10</t>
  </si>
  <si>
    <t xml:space="preserve">        11</t>
  </si>
  <si>
    <t xml:space="preserve">        12</t>
  </si>
  <si>
    <t>T-0</t>
  </si>
  <si>
    <t>POČETNI BILANS STANJA (ANGAŽOVANI KAPITAL)</t>
  </si>
  <si>
    <t>Aop</t>
  </si>
  <si>
    <t xml:space="preserve"> Knjigovod.</t>
  </si>
  <si>
    <t xml:space="preserve"> Korekcija</t>
  </si>
  <si>
    <t xml:space="preserve">   Realna</t>
  </si>
  <si>
    <t xml:space="preserve">  Napomene: </t>
  </si>
  <si>
    <t xml:space="preserve"> O p i s</t>
  </si>
  <si>
    <t xml:space="preserve">  vrednost</t>
  </si>
  <si>
    <t xml:space="preserve">  knjigovod.</t>
  </si>
  <si>
    <t>(likvidaciona)</t>
  </si>
  <si>
    <t>(u 000 din.)</t>
  </si>
  <si>
    <t xml:space="preserve"> </t>
  </si>
  <si>
    <t xml:space="preserve">  vrednosti</t>
  </si>
  <si>
    <t>vrednost</t>
  </si>
  <si>
    <t xml:space="preserve">                  A k t i v a</t>
  </si>
  <si>
    <t>001</t>
  </si>
  <si>
    <t xml:space="preserve">      A. Neuplaćeni upisani kapital</t>
  </si>
  <si>
    <t xml:space="preserve"> = 0</t>
  </si>
  <si>
    <t>002</t>
  </si>
  <si>
    <t xml:space="preserve">      B. Stalna imovina (3+9+17)</t>
  </si>
  <si>
    <t xml:space="preserve"> = Zbir I + II + III</t>
  </si>
  <si>
    <t>003</t>
  </si>
  <si>
    <t>I. Nematerijalna ulaganja (4 do 8)</t>
  </si>
  <si>
    <t xml:space="preserve"> = 0, osim ako se ne mogu prodati</t>
  </si>
  <si>
    <t>009</t>
  </si>
  <si>
    <t>II. Osnovna sredstva (10 do 16)</t>
  </si>
  <si>
    <t>010</t>
  </si>
  <si>
    <t xml:space="preserve">  1. Zemljišta, šume i višegodišnji zasadi</t>
  </si>
  <si>
    <t>011</t>
  </si>
  <si>
    <t xml:space="preserve">  2. Gradjevinski objekti</t>
  </si>
  <si>
    <t>012</t>
  </si>
  <si>
    <t xml:space="preserve">  3. Oprema</t>
  </si>
  <si>
    <t>013</t>
  </si>
  <si>
    <t xml:space="preserve">  4. Alat i inventar</t>
  </si>
  <si>
    <t>014</t>
  </si>
  <si>
    <t xml:space="preserve">  5. Osnovno stado</t>
  </si>
  <si>
    <t>015</t>
  </si>
  <si>
    <t xml:space="preserve">  6. Ostala osnovna sredstva</t>
  </si>
  <si>
    <t>016</t>
  </si>
  <si>
    <t xml:space="preserve">  7. Avansi i osnovna sredstva u pripremi</t>
  </si>
  <si>
    <t>017</t>
  </si>
  <si>
    <t>III. Dugoročni finansijski plasmani (18 do 24)</t>
  </si>
  <si>
    <t>024</t>
  </si>
  <si>
    <t xml:space="preserve">      V. Obrtna imovina (25+31+44)</t>
  </si>
  <si>
    <t>025</t>
  </si>
  <si>
    <t>I. Zalihe (26 do 30)</t>
  </si>
  <si>
    <t>026</t>
  </si>
  <si>
    <t xml:space="preserve">  1. Materijal</t>
  </si>
  <si>
    <t>027</t>
  </si>
  <si>
    <t xml:space="preserve">  2. Nedovršena proizvodnja</t>
  </si>
  <si>
    <t>028</t>
  </si>
  <si>
    <t xml:space="preserve">  3. Gotovi proizvodi</t>
  </si>
  <si>
    <t>029</t>
  </si>
  <si>
    <t xml:space="preserve">  4. Roba</t>
  </si>
  <si>
    <t>030</t>
  </si>
  <si>
    <t xml:space="preserve">  5. Dati avansi</t>
  </si>
  <si>
    <t>031</t>
  </si>
  <si>
    <t xml:space="preserve"> II. Kratkorona potrazivanja i plasmani (32+37)</t>
  </si>
  <si>
    <t>032</t>
  </si>
  <si>
    <t xml:space="preserve">  1. Kratkoročna potrazivanja (33 do 36)</t>
  </si>
  <si>
    <t>037</t>
  </si>
  <si>
    <t xml:space="preserve">  2. Kratkoročni finansijski plasmani (37 do 43)</t>
  </si>
  <si>
    <t>044</t>
  </si>
  <si>
    <t>III. Gotovinski ekvivalenti i gotovina (45+46)</t>
  </si>
  <si>
    <t>045</t>
  </si>
  <si>
    <t xml:space="preserve">  1. Hartije od vrednosti (gotovinski ekvivalenti)</t>
  </si>
  <si>
    <t>046</t>
  </si>
  <si>
    <t xml:space="preserve">  2. Gotovina</t>
  </si>
  <si>
    <t>047</t>
  </si>
  <si>
    <t xml:space="preserve">      G. Aktivna vremenska razgraničenja</t>
  </si>
  <si>
    <t>048</t>
  </si>
  <si>
    <t xml:space="preserve">      D. Poslovna imovina (1+2+24+47)</t>
  </si>
  <si>
    <t xml:space="preserve"> = Zbir A + B + V + G</t>
  </si>
  <si>
    <t>049</t>
  </si>
  <si>
    <t xml:space="preserve">      DJ. Gubitak (50+51)</t>
  </si>
  <si>
    <t xml:space="preserve"> = Zbir I + II</t>
  </si>
  <si>
    <t>052</t>
  </si>
  <si>
    <t xml:space="preserve">      E. Poslovna aktiva (48+49)</t>
  </si>
  <si>
    <t xml:space="preserve"> = Zbir D + DJ</t>
  </si>
  <si>
    <t>053</t>
  </si>
  <si>
    <t xml:space="preserve">      Z. Vanposlovna aktiva</t>
  </si>
  <si>
    <t>054</t>
  </si>
  <si>
    <t xml:space="preserve">      Z. Ukupna aktiva (52+53)</t>
  </si>
  <si>
    <t xml:space="preserve"> = Zbir E + Z</t>
  </si>
  <si>
    <t>055</t>
  </si>
  <si>
    <t xml:space="preserve">      I. Vanbilansna aktiva</t>
  </si>
  <si>
    <t xml:space="preserve">                  P a s i v a</t>
  </si>
  <si>
    <t>101</t>
  </si>
  <si>
    <t xml:space="preserve">      A. Kapital (102+111+113+116)</t>
  </si>
  <si>
    <t xml:space="preserve"> = Ukupna aktiva - Ukupne obaveze </t>
  </si>
  <si>
    <t>102</t>
  </si>
  <si>
    <t>I. Osnovni kapital (103 do 110)</t>
  </si>
  <si>
    <t xml:space="preserve"> - Struktura vlasni{tva nije relevantna za ovu svrhu</t>
  </si>
  <si>
    <t>111</t>
  </si>
  <si>
    <t>II. Emisiona premija</t>
  </si>
  <si>
    <t>112</t>
  </si>
  <si>
    <t>III. Rezerve iz dobitka (113 + 114)</t>
  </si>
  <si>
    <t>115</t>
  </si>
  <si>
    <t>IV. Nerasporedjeni dobitak (116+117)</t>
  </si>
  <si>
    <t>118</t>
  </si>
  <si>
    <t>V. Revalorizacione rezerve</t>
  </si>
  <si>
    <t>119</t>
  </si>
  <si>
    <t xml:space="preserve">      B. Dugoročna rezervisanja (120 do 123)</t>
  </si>
  <si>
    <t>124</t>
  </si>
  <si>
    <t xml:space="preserve">      V. Obaveze (125+131)</t>
  </si>
  <si>
    <t>125</t>
  </si>
  <si>
    <t>I. Dugoročne obaveze (126 do 130)</t>
  </si>
  <si>
    <t>131</t>
  </si>
  <si>
    <t>II. Kratkorone obaveze (132 do 142)</t>
  </si>
  <si>
    <t>132</t>
  </si>
  <si>
    <t xml:space="preserve">  1. Kratkoroni krediti od povezanih pravnih licaa</t>
  </si>
  <si>
    <t>133</t>
  </si>
  <si>
    <t xml:space="preserve">  2. Kratkoroni krediti</t>
  </si>
  <si>
    <t>134</t>
  </si>
  <si>
    <t xml:space="preserve">  3. Ostale kratkorone finansijske obaveze</t>
  </si>
  <si>
    <t>135</t>
  </si>
  <si>
    <t xml:space="preserve">  4. Primljeni avansi, depoziti i kaucije</t>
  </si>
  <si>
    <t>136</t>
  </si>
  <si>
    <t xml:space="preserve">  5. Dobavljai - povezana pravna lica</t>
  </si>
  <si>
    <t>137</t>
  </si>
  <si>
    <t xml:space="preserve">  6. Dobavljači</t>
  </si>
  <si>
    <t>138</t>
  </si>
  <si>
    <t xml:space="preserve">  7. Ostale obaveze iz poslovanja</t>
  </si>
  <si>
    <t>139</t>
  </si>
  <si>
    <t xml:space="preserve">  8. Obaveze iz specificnih poslova</t>
  </si>
  <si>
    <t>140</t>
  </si>
  <si>
    <t xml:space="preserve">  9. Obaveze za zarade i naknade zarada</t>
  </si>
  <si>
    <t>141</t>
  </si>
  <si>
    <t xml:space="preserve">  10. Obaveze za poreze, doprinose i druge dazbine</t>
  </si>
  <si>
    <t>142</t>
  </si>
  <si>
    <t xml:space="preserve">  11. Druge obaveze</t>
  </si>
  <si>
    <t>143</t>
  </si>
  <si>
    <t xml:space="preserve">      G. Pasivna vremenska razgraničenja</t>
  </si>
  <si>
    <t>146</t>
  </si>
  <si>
    <t xml:space="preserve">      D. Poslovna pasiva (101+119+124+143)</t>
  </si>
  <si>
    <t>147</t>
  </si>
  <si>
    <t xml:space="preserve">      E. Vanposlovna pasiva </t>
  </si>
  <si>
    <t>148</t>
  </si>
  <si>
    <t xml:space="preserve">      Z. Ukupna pasiva (146+147)</t>
  </si>
  <si>
    <t xml:space="preserve"> = Zbir D + E</t>
  </si>
  <si>
    <t>149</t>
  </si>
  <si>
    <t xml:space="preserve">      Z. Vanbilansna pasiva</t>
  </si>
  <si>
    <t>Т-0a</t>
  </si>
  <si>
    <t>МАКСИМАЛНО МОГУЋ БРОЈ ПРЕДСТАВА</t>
  </si>
  <si>
    <t xml:space="preserve"> - у физичким јединицама мере</t>
  </si>
  <si>
    <t>Р.б.</t>
  </si>
  <si>
    <t>О п и с</t>
  </si>
  <si>
    <t>Јединица</t>
  </si>
  <si>
    <t xml:space="preserve">  По месецима</t>
  </si>
  <si>
    <t xml:space="preserve"> Укупно</t>
  </si>
  <si>
    <t>мере</t>
  </si>
  <si>
    <t>Хамлет</t>
  </si>
  <si>
    <t>извођење</t>
  </si>
  <si>
    <t>Хамлет – Р</t>
  </si>
  <si>
    <t>Госпођа министарка</t>
  </si>
  <si>
    <t>Госпођа министарка – Р</t>
  </si>
  <si>
    <t>Војцек</t>
  </si>
  <si>
    <t>Војцек – Р</t>
  </si>
  <si>
    <t>Премијера – Данга</t>
  </si>
  <si>
    <t>Премијера – Данга – Р</t>
  </si>
  <si>
    <t xml:space="preserve">Премијера – Сирано </t>
  </si>
  <si>
    <t>Премијера – Сирано – Р</t>
  </si>
  <si>
    <t xml:space="preserve"> -</t>
  </si>
  <si>
    <t>T-1</t>
  </si>
  <si>
    <t>ПЛАН ПРОДАЈЕ КАРАТА</t>
  </si>
  <si>
    <t xml:space="preserve">  О п и с</t>
  </si>
  <si>
    <t xml:space="preserve">  Укупно</t>
  </si>
  <si>
    <t>T-2</t>
  </si>
  <si>
    <t>ПЛАНИРАНЕ ПРОДАЈНЕ ЦЕНЕ КАРАТА</t>
  </si>
  <si>
    <t xml:space="preserve"> Последње</t>
  </si>
  <si>
    <t xml:space="preserve"> Просек</t>
  </si>
  <si>
    <t>(Korigovati prosek u zavisnosti od broja meseci)</t>
  </si>
  <si>
    <t xml:space="preserve">    цене</t>
  </si>
  <si>
    <t>T-3</t>
  </si>
  <si>
    <t>ПЛАН ПРИХОДА</t>
  </si>
  <si>
    <t xml:space="preserve">   Укупно</t>
  </si>
  <si>
    <t>T-31</t>
  </si>
  <si>
    <t>T-3a</t>
  </si>
  <si>
    <t xml:space="preserve">ПЛАНИРАНА УКУПНА БРУТО КОНТРИБУЦИЈА ОД ПРЕДСТАВА </t>
  </si>
  <si>
    <t>T-3a1</t>
  </si>
  <si>
    <t>PLANIRANA UKUPNA BRUTO KONTRIBUCIJA PO PREDSTAVAMA</t>
  </si>
  <si>
    <t>R.b.</t>
  </si>
  <si>
    <t>O p i s</t>
  </si>
  <si>
    <t xml:space="preserve"> Po mesecima</t>
  </si>
  <si>
    <t>T-3a2</t>
  </si>
  <si>
    <t>ПЛАНИРАНО УЧЕШЋЕ БРУТО КОНТРИБУЦИЈЕ У ПРИХОДУ PO PREDSTAVAMA</t>
  </si>
  <si>
    <t>T-4</t>
  </si>
  <si>
    <t>ПЛАН ТРОШКОВА ИЗВОЂЕЊА ПРЕДСТАВА (ДИРЕКТНИХ ТРОШКОВА)</t>
  </si>
  <si>
    <t>T-5</t>
  </si>
  <si>
    <t>ПЛАН ОПШТИХ ТРОШКОВА</t>
  </si>
  <si>
    <t>Amortizacija</t>
  </si>
  <si>
    <t>PREMIJERA 1</t>
  </si>
  <si>
    <t>PREMIJERA 2</t>
  </si>
  <si>
    <t>Opšti trošak  4</t>
  </si>
  <si>
    <t xml:space="preserve">Opšti trošak 5 </t>
  </si>
  <si>
    <t>Opšti trošak  6</t>
  </si>
  <si>
    <t>Opšti trošak  7</t>
  </si>
  <si>
    <t>Opšti trošak  8</t>
  </si>
  <si>
    <t xml:space="preserve">Opšti trošak </t>
  </si>
  <si>
    <t>T-6</t>
  </si>
  <si>
    <t>ПЛАН БРУТО ТРОШКОВА РАДА</t>
  </si>
  <si>
    <t xml:space="preserve">   Степен</t>
  </si>
  <si>
    <t xml:space="preserve">  стручне спреме</t>
  </si>
  <si>
    <t>VIII</t>
  </si>
  <si>
    <t xml:space="preserve"> - број радника</t>
  </si>
  <si>
    <t xml:space="preserve"> - просечне бруто плате</t>
  </si>
  <si>
    <t>VII</t>
  </si>
  <si>
    <t>VI</t>
  </si>
  <si>
    <t>V</t>
  </si>
  <si>
    <t>IV</t>
  </si>
  <si>
    <t>III</t>
  </si>
  <si>
    <t>II</t>
  </si>
  <si>
    <t>I</t>
  </si>
  <si>
    <t xml:space="preserve"> ....</t>
  </si>
  <si>
    <t xml:space="preserve"> ...</t>
  </si>
  <si>
    <t xml:space="preserve">  U k u p n o</t>
  </si>
  <si>
    <t>Бруто трошкови рада за цео период</t>
  </si>
  <si>
    <t>T-7</t>
  </si>
  <si>
    <t>ПЛАН ОБРТНИХ СРЕДСТАВА И КРАТКОРОЧНИХ ОБАВЕЗА</t>
  </si>
  <si>
    <t xml:space="preserve"> Почетно </t>
  </si>
  <si>
    <t xml:space="preserve">    стање</t>
  </si>
  <si>
    <t>Обртна средства</t>
  </si>
  <si>
    <t xml:space="preserve"> 1.1 Залихе</t>
  </si>
  <si>
    <t xml:space="preserve">     - Залихе инпута</t>
  </si>
  <si>
    <t xml:space="preserve">     - Производња у току</t>
  </si>
  <si>
    <t xml:space="preserve">     - Залихе оутпута</t>
  </si>
  <si>
    <t xml:space="preserve">     - Остале залихе</t>
  </si>
  <si>
    <t xml:space="preserve"> 1.2. Купци</t>
  </si>
  <si>
    <t xml:space="preserve">     - Продаја по месецима</t>
  </si>
  <si>
    <t xml:space="preserve">     - Дани везивања</t>
  </si>
  <si>
    <t xml:space="preserve"> 1.3 Готовина</t>
  </si>
  <si>
    <t xml:space="preserve">     - Просечан промет</t>
  </si>
  <si>
    <t xml:space="preserve"> 1.4. Остала обртна средства</t>
  </si>
  <si>
    <t>Краткорочне обавезе</t>
  </si>
  <si>
    <t xml:space="preserve"> 2.1 Добављачи</t>
  </si>
  <si>
    <t xml:space="preserve">     - Набавка по месецима</t>
  </si>
  <si>
    <t xml:space="preserve"> 2.2 Краткорочни кредит</t>
  </si>
  <si>
    <t xml:space="preserve"> 2.3 Остале краткорочне обавезе</t>
  </si>
  <si>
    <t>Планирана НТС (1-2)</t>
  </si>
  <si>
    <t>Потребна улагања у НТС по месецима</t>
  </si>
  <si>
    <t>Потребна улагања у НТС – кумулативно</t>
  </si>
  <si>
    <t>T-8</t>
  </si>
  <si>
    <t>ПРОЈЕКЦИЈА БИЛАНСА УСПЕХА</t>
  </si>
  <si>
    <t>Укупни приход</t>
  </si>
  <si>
    <t xml:space="preserve"> 1.1 Пословни приходи</t>
  </si>
  <si>
    <t xml:space="preserve"> 1.2. Приходи од финансирања</t>
  </si>
  <si>
    <t xml:space="preserve"> 1.3. Остали приходи</t>
  </si>
  <si>
    <t>Директни трошкви</t>
  </si>
  <si>
    <t>Бруто трошкови рада</t>
  </si>
  <si>
    <t>Општи трошкови</t>
  </si>
  <si>
    <t>Трошкови по основу финансирања</t>
  </si>
  <si>
    <t>Остали трошкови</t>
  </si>
  <si>
    <t>Бруто контрибуција (1.1-2)</t>
  </si>
  <si>
    <t>Бруто профит (1-2-3-4-5-6)</t>
  </si>
  <si>
    <t xml:space="preserve"> 8.1 Бруто профит из пословних активности</t>
  </si>
  <si>
    <t xml:space="preserve"> 8.2. Бруто профит из финансијских активности</t>
  </si>
  <si>
    <t xml:space="preserve"> 8.3. Бруто профит од осталих активности</t>
  </si>
  <si>
    <t>Порез на бруто профит</t>
  </si>
  <si>
    <t>Нето профит (9-10)</t>
  </si>
  <si>
    <t>Нето профит – кумулативно</t>
  </si>
  <si>
    <t>T-8a</t>
  </si>
  <si>
    <t>СТРУКТУРА ПРОЈЕКТОВАНОГ БИЛАНСА УСПЕХА У % ОД УКУПНОГ ПРИХОДА</t>
  </si>
  <si>
    <t xml:space="preserve"> - %</t>
  </si>
  <si>
    <t>T-9</t>
  </si>
  <si>
    <t xml:space="preserve">ПРОЈЕКЦИЈА ГОТОВИНСКОГ ТОКА, ПРОЈЕКЦИЈА СЛОБОДНОГ ГОТОВИНСКОГ </t>
  </si>
  <si>
    <t>ТОКА И ОЧЕКИВАНА СТОПА ПРИНОСА НА АНГАЖОВАНА СРЕДСТВА</t>
  </si>
  <si>
    <t>Укупан приход</t>
  </si>
  <si>
    <t>Одливи новца</t>
  </si>
  <si>
    <t xml:space="preserve"> 2.1 Директни трошкови</t>
  </si>
  <si>
    <t xml:space="preserve"> 2.2  Бруто плате</t>
  </si>
  <si>
    <t xml:space="preserve"> 2.3 Општи трошкови без амортизације</t>
  </si>
  <si>
    <t xml:space="preserve"> 2.4 Трошкови по основу финансирања</t>
  </si>
  <si>
    <t xml:space="preserve"> 2.5. Остали трошкови</t>
  </si>
  <si>
    <t xml:space="preserve"> 2.6. Порез на профит</t>
  </si>
  <si>
    <t>Готивиснки ток (1-2)</t>
  </si>
  <si>
    <t xml:space="preserve"> - у % од прихода</t>
  </si>
  <si>
    <t xml:space="preserve"> - кумулативно</t>
  </si>
  <si>
    <t>Повећање/смањење нето текућих средставацаPovećanje/smanjenje neto tekućih sred.</t>
  </si>
  <si>
    <t>Слободни готивински ток (3-4)</t>
  </si>
  <si>
    <t>Ангажована средства (Капитал)</t>
  </si>
  <si>
    <t xml:space="preserve"> 6.1. Основна средства</t>
  </si>
  <si>
    <t xml:space="preserve">     - Активирање основних средстава</t>
  </si>
  <si>
    <t xml:space="preserve">     - Промене вредности у периоду</t>
  </si>
  <si>
    <t xml:space="preserve"> 6.2. Нето текућа средства</t>
  </si>
  <si>
    <t xml:space="preserve"> 6.3. Дугорочне обавезе</t>
  </si>
  <si>
    <t>Принос  (Увећање капитала)</t>
  </si>
  <si>
    <t xml:space="preserve"> 7.1 Готовински ток</t>
  </si>
  <si>
    <t xml:space="preserve"> 7.2. Промене вредности о.с.</t>
  </si>
  <si>
    <t>Стопа приноса по месецима (7/6*12)</t>
  </si>
  <si>
    <t>Стопа приноса у периоду (кумулативно)</t>
  </si>
  <si>
    <t>Директни трошкови</t>
  </si>
  <si>
    <t>Бруто плате</t>
  </si>
  <si>
    <t>Готовински ток</t>
  </si>
  <si>
    <t>Готовински ток – кумулативно</t>
  </si>
  <si>
    <t>Процена вредности грађевинских објеката</t>
  </si>
  <si>
    <t>Процена вредности опреме и осталих основних средства</t>
  </si>
  <si>
    <t>Назив</t>
  </si>
  <si>
    <t>Намена</t>
  </si>
  <si>
    <t>Површина (м2)</t>
  </si>
  <si>
    <t>ЛВ (евра/m2)</t>
  </si>
  <si>
    <t>ЛВ (евра)</t>
  </si>
  <si>
    <t>Зграда позоришта</t>
  </si>
  <si>
    <t>Позориште</t>
  </si>
  <si>
    <t>Опрема 1</t>
  </si>
  <si>
    <t>Опрема 2</t>
  </si>
  <si>
    <t>Опрема 3</t>
  </si>
  <si>
    <t xml:space="preserve">  У к у п н о</t>
  </si>
  <si>
    <t>Трошкови припреме нове представе</t>
  </si>
  <si>
    <t>Премијера “1” - ДАНГА</t>
  </si>
  <si>
    <t xml:space="preserve"> - по месецима</t>
  </si>
  <si>
    <t>Назив трошка</t>
  </si>
  <si>
    <t>Укупно</t>
  </si>
  <si>
    <t>Сценарио</t>
  </si>
  <si>
    <t>Режисер</t>
  </si>
  <si>
    <t>Трошкови проба</t>
  </si>
  <si>
    <t>Премијера “2” - СИРАНО</t>
  </si>
  <si>
    <t>План извошења представа и продаје карата</t>
  </si>
  <si>
    <t xml:space="preserve">  Назив </t>
  </si>
  <si>
    <t xml:space="preserve"> Јединица</t>
  </si>
  <si>
    <t xml:space="preserve"> мере</t>
  </si>
  <si>
    <t>Хамлет – А</t>
  </si>
  <si>
    <t>карте "А"</t>
  </si>
  <si>
    <t>Хамлет – Б</t>
  </si>
  <si>
    <t xml:space="preserve"> карте "Б"</t>
  </si>
  <si>
    <t>Хамлет – Р – А</t>
  </si>
  <si>
    <t>Хамлет – Р Б</t>
  </si>
  <si>
    <t>Госпођа министарка – А</t>
  </si>
  <si>
    <t>Госпођа министарка – Б</t>
  </si>
  <si>
    <t>Госпођа министарка – Р – А</t>
  </si>
  <si>
    <t>Госпођа министарка – Р Б</t>
  </si>
  <si>
    <t>Војцек – А</t>
  </si>
  <si>
    <t>Војцек – Б</t>
  </si>
  <si>
    <t>Војцек – Р – А</t>
  </si>
  <si>
    <t>Војцек – Р – Б</t>
  </si>
  <si>
    <t>Премијера – Данга – А</t>
  </si>
  <si>
    <t>Премијера – Данга – Б</t>
  </si>
  <si>
    <t>Премијера – Данга – Р – А</t>
  </si>
  <si>
    <t>Премијера – Данга – Р – Б</t>
  </si>
  <si>
    <t>Премијера – Сирано – А</t>
  </si>
  <si>
    <t>Премијера – Сирано – Б</t>
  </si>
  <si>
    <t>Премијера – Сирано – Р – А</t>
  </si>
  <si>
    <t>Премијера – Сирано – Р – Б</t>
  </si>
  <si>
    <t>Трошкови извођења представа</t>
  </si>
  <si>
    <t xml:space="preserve"> Р.б.</t>
  </si>
  <si>
    <t xml:space="preserve"> Назив трошква</t>
  </si>
  <si>
    <t>Припрема и распремање сцене (само за “соло”)</t>
  </si>
  <si>
    <t>Гостујући глумци</t>
  </si>
  <si>
    <t>Варијабини део хонорара сталних глумаца</t>
  </si>
  <si>
    <t>Расвсета</t>
  </si>
  <si>
    <t>Чишћење</t>
  </si>
  <si>
    <t>Трошкови за “соло” извођење</t>
  </si>
  <si>
    <t>Трошкови за “репризно” извођење</t>
  </si>
  <si>
    <t>ПРОЈЕКЦИЈА ГОТОВИНСКОГ ТОКА</t>
  </si>
</sst>
</file>

<file path=xl/styles.xml><?xml version="1.0" encoding="utf-8"?>
<styleSheet xmlns="http://schemas.openxmlformats.org/spreadsheetml/2006/main">
  <numFmts count="1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.00\ _D_i_n_._-;\-* #,##0.00\ _D_i_n_._-;_-* \-??\ _D_i_n_._-;_-@_-"/>
    <numFmt numFmtId="165" formatCode="#,##0_ ;\-#,##0\ "/>
    <numFmt numFmtId="166" formatCode="#,##0_ ;[Red]\-#,##0\ "/>
  </numFmts>
  <fonts count="47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9" fontId="1" fillId="0" borderId="0" xfId="57" applyFont="1" applyFill="1" applyBorder="1" applyAlignment="1" applyProtection="1">
      <alignment/>
      <protection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9" fontId="1" fillId="0" borderId="13" xfId="57" applyFont="1" applyFill="1" applyBorder="1" applyAlignment="1" applyProtection="1">
      <alignment/>
      <protection/>
    </xf>
    <xf numFmtId="9" fontId="1" fillId="0" borderId="0" xfId="0" applyNumberFormat="1" applyFont="1" applyAlignment="1">
      <alignment/>
    </xf>
    <xf numFmtId="9" fontId="1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1" fillId="0" borderId="0" xfId="42" applyNumberFormat="1" applyFont="1" applyFill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9" fontId="6" fillId="0" borderId="0" xfId="57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65" fontId="2" fillId="0" borderId="0" xfId="42" applyNumberFormat="1" applyFont="1" applyFill="1" applyBorder="1" applyAlignment="1" applyProtection="1">
      <alignment/>
      <protection/>
    </xf>
    <xf numFmtId="165" fontId="2" fillId="0" borderId="0" xfId="42" applyNumberFormat="1" applyFont="1" applyFill="1" applyBorder="1" applyAlignment="1" applyProtection="1">
      <alignment horizontal="center"/>
      <protection/>
    </xf>
    <xf numFmtId="165" fontId="7" fillId="0" borderId="0" xfId="42" applyNumberFormat="1" applyFont="1" applyFill="1" applyBorder="1" applyAlignment="1" applyProtection="1">
      <alignment/>
      <protection/>
    </xf>
    <xf numFmtId="165" fontId="2" fillId="0" borderId="13" xfId="42" applyNumberFormat="1" applyFont="1" applyFill="1" applyBorder="1" applyAlignment="1" applyProtection="1">
      <alignment horizontal="center"/>
      <protection/>
    </xf>
    <xf numFmtId="165" fontId="5" fillId="0" borderId="0" xfId="42" applyNumberFormat="1" applyFont="1" applyFill="1" applyBorder="1" applyAlignment="1" applyProtection="1">
      <alignment/>
      <protection locked="0"/>
    </xf>
    <xf numFmtId="165" fontId="2" fillId="0" borderId="13" xfId="42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 applyProtection="1">
      <alignment/>
      <protection locked="0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166" fontId="5" fillId="0" borderId="11" xfId="0" applyNumberFormat="1" applyFont="1" applyBorder="1" applyAlignment="1" applyProtection="1">
      <alignment/>
      <protection locked="0"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B3B3B3"/>
      <rgbColor rgb="00000080"/>
      <rgbColor rgb="00FF00FF"/>
      <rgbColor rgb="00FFFF00"/>
      <rgbColor rgb="0000FFFF"/>
      <rgbColor rgb="00800080"/>
      <rgbColor rgb="00C5000B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00"/>
      <rgbColor rgb="00666699"/>
      <rgbColor rgb="00969696"/>
      <rgbColor rgb="00004586"/>
      <rgbColor rgb="00579D1C"/>
      <rgbColor rgb="00003300"/>
      <rgbColor rgb="00314004"/>
      <rgbColor rgb="00FF420E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ПЛАН ПРИХОДА ОД ПРЕДСТАВА (у еврима)</a:t>
            </a:r>
          </a:p>
        </c:rich>
      </c:tx>
      <c:layout>
        <c:manualLayout>
          <c:xMode val="factor"/>
          <c:yMode val="factor"/>
          <c:x val="-0.104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185"/>
          <c:w val="0.96625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'BP'!$C$253</c:f>
              <c:strCache>
                <c:ptCount val="1"/>
                <c:pt idx="0">
                  <c:v>Хамлет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'BP'!$D$252:$Q$252</c:f>
              <c:strCache/>
            </c:strRef>
          </c:cat>
          <c:val>
            <c:numRef>
              <c:f>'BP'!$D$253:$Q$253</c:f>
              <c:numCache/>
            </c:numRef>
          </c:val>
          <c:smooth val="0"/>
        </c:ser>
        <c:ser>
          <c:idx val="1"/>
          <c:order val="1"/>
          <c:tx>
            <c:strRef>
              <c:f>'BP'!$C$254</c:f>
              <c:strCache>
                <c:ptCount val="1"/>
                <c:pt idx="0">
                  <c:v>Госпођа министарка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'BP'!$D$252:$Q$252</c:f>
              <c:strCache/>
            </c:strRef>
          </c:cat>
          <c:val>
            <c:numRef>
              <c:f>'BP'!$D$254:$Q$254</c:f>
              <c:numCache/>
            </c:numRef>
          </c:val>
          <c:smooth val="0"/>
        </c:ser>
        <c:ser>
          <c:idx val="2"/>
          <c:order val="2"/>
          <c:tx>
            <c:strRef>
              <c:f>'BP'!$C$255</c:f>
              <c:strCache>
                <c:ptCount val="1"/>
                <c:pt idx="0">
                  <c:v>Војцек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'BP'!$D$252:$Q$252</c:f>
              <c:strCache/>
            </c:strRef>
          </c:cat>
          <c:val>
            <c:numRef>
              <c:f>'BP'!$D$255:$Q$255</c:f>
              <c:numCache/>
            </c:numRef>
          </c:val>
          <c:smooth val="0"/>
        </c:ser>
        <c:ser>
          <c:idx val="3"/>
          <c:order val="3"/>
          <c:tx>
            <c:strRef>
              <c:f>'BP'!$C$256</c:f>
              <c:strCache>
                <c:ptCount val="1"/>
                <c:pt idx="0">
                  <c:v>Премијера – Данга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'BP'!$D$252:$Q$252</c:f>
              <c:strCache/>
            </c:strRef>
          </c:cat>
          <c:val>
            <c:numRef>
              <c:f>'BP'!$D$256:$Q$256</c:f>
              <c:numCache/>
            </c:numRef>
          </c:val>
          <c:smooth val="0"/>
        </c:ser>
        <c:ser>
          <c:idx val="4"/>
          <c:order val="4"/>
          <c:tx>
            <c:strRef>
              <c:f>'BP'!$C$257</c:f>
              <c:strCache>
                <c:ptCount val="1"/>
                <c:pt idx="0">
                  <c:v>Премијера – Сирано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'BP'!$D$252:$Q$252</c:f>
              <c:strCache/>
            </c:strRef>
          </c:cat>
          <c:val>
            <c:numRef>
              <c:f>'BP'!$D$257:$Q$257</c:f>
              <c:numCache/>
            </c:numRef>
          </c:val>
          <c:smooth val="0"/>
        </c:ser>
        <c:marker val="1"/>
        <c:axId val="54005131"/>
        <c:axId val="16284132"/>
      </c:lineChart>
      <c:catAx>
        <c:axId val="54005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284132"/>
        <c:crossesAt val="0"/>
        <c:auto val="1"/>
        <c:lblOffset val="100"/>
        <c:tickLblSkip val="1"/>
        <c:noMultiLvlLbl val="0"/>
      </c:catAx>
      <c:valAx>
        <c:axId val="16284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00513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91725"/>
          <c:w val="0.908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PLANIRANA UKUPNA BRUTO KONTRIBUCIJA PO PREDSTAVAMA (у еврима)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07"/>
          <c:w val="0.971"/>
          <c:h val="0.54925"/>
        </c:manualLayout>
      </c:layout>
      <c:lineChart>
        <c:grouping val="standard"/>
        <c:varyColors val="0"/>
        <c:ser>
          <c:idx val="0"/>
          <c:order val="0"/>
          <c:tx>
            <c:strRef>
              <c:f>'BP'!$C$354</c:f>
              <c:strCache>
                <c:ptCount val="1"/>
                <c:pt idx="0">
                  <c:v>Хамлет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'BP'!$D$353:$Q$353</c:f>
              <c:strCache/>
            </c:strRef>
          </c:cat>
          <c:val>
            <c:numRef>
              <c:f>'BP'!$D$354:$Q$354</c:f>
              <c:numCache/>
            </c:numRef>
          </c:val>
          <c:smooth val="0"/>
        </c:ser>
        <c:ser>
          <c:idx val="1"/>
          <c:order val="1"/>
          <c:tx>
            <c:strRef>
              <c:f>'BP'!$C$355</c:f>
              <c:strCache>
                <c:ptCount val="1"/>
                <c:pt idx="0">
                  <c:v>Госпођа министарка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'BP'!$D$353:$Q$353</c:f>
              <c:strCache/>
            </c:strRef>
          </c:cat>
          <c:val>
            <c:numRef>
              <c:f>'BP'!$D$355:$Q$355</c:f>
              <c:numCache/>
            </c:numRef>
          </c:val>
          <c:smooth val="0"/>
        </c:ser>
        <c:ser>
          <c:idx val="2"/>
          <c:order val="2"/>
          <c:tx>
            <c:strRef>
              <c:f>'BP'!$C$356</c:f>
              <c:strCache>
                <c:ptCount val="1"/>
                <c:pt idx="0">
                  <c:v>Војцек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'BP'!$D$353:$Q$353</c:f>
              <c:strCache/>
            </c:strRef>
          </c:cat>
          <c:val>
            <c:numRef>
              <c:f>'BP'!$D$356:$Q$356</c:f>
              <c:numCache/>
            </c:numRef>
          </c:val>
          <c:smooth val="0"/>
        </c:ser>
        <c:ser>
          <c:idx val="3"/>
          <c:order val="3"/>
          <c:tx>
            <c:strRef>
              <c:f>'BP'!$C$357</c:f>
              <c:strCache>
                <c:ptCount val="1"/>
                <c:pt idx="0">
                  <c:v>Премијера – Данга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'BP'!$D$353:$Q$353</c:f>
              <c:strCache/>
            </c:strRef>
          </c:cat>
          <c:val>
            <c:numRef>
              <c:f>'BP'!$D$357:$Q$357</c:f>
              <c:numCache/>
            </c:numRef>
          </c:val>
          <c:smooth val="0"/>
        </c:ser>
        <c:ser>
          <c:idx val="4"/>
          <c:order val="4"/>
          <c:tx>
            <c:strRef>
              <c:f>'BP'!$C$358</c:f>
              <c:strCache>
                <c:ptCount val="1"/>
                <c:pt idx="0">
                  <c:v>Премијера – Сирано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'BP'!$D$353:$Q$353</c:f>
              <c:strCache/>
            </c:strRef>
          </c:cat>
          <c:val>
            <c:numRef>
              <c:f>'BP'!$D$358:$Q$358</c:f>
              <c:numCache/>
            </c:numRef>
          </c:val>
          <c:smooth val="0"/>
        </c:ser>
        <c:marker val="1"/>
        <c:axId val="12339461"/>
        <c:axId val="43946286"/>
      </c:lineChart>
      <c:catAx>
        <c:axId val="12339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946286"/>
        <c:crossesAt val="0"/>
        <c:auto val="1"/>
        <c:lblOffset val="100"/>
        <c:tickLblSkip val="1"/>
        <c:noMultiLvlLbl val="0"/>
      </c:catAx>
      <c:valAx>
        <c:axId val="439462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33946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875"/>
          <c:y val="0.812"/>
          <c:w val="0.7597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ПРОЈЕКЦИЈА ГОТОВИНСКОГ ТОКА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 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(у еврима)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20075"/>
          <c:w val="0.97925"/>
          <c:h val="0.618"/>
        </c:manualLayout>
      </c:layout>
      <c:lineChart>
        <c:grouping val="standard"/>
        <c:varyColors val="0"/>
        <c:ser>
          <c:idx val="0"/>
          <c:order val="0"/>
          <c:tx>
            <c:strRef>
              <c:f>'BP'!$C$752</c:f>
              <c:strCache>
                <c:ptCount val="1"/>
                <c:pt idx="0">
                  <c:v>Укупан приход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'BP'!$D$751:$Q$751</c:f>
              <c:strCache/>
            </c:strRef>
          </c:cat>
          <c:val>
            <c:numRef>
              <c:f>'BP'!$D$752:$Q$752</c:f>
              <c:numCache/>
            </c:numRef>
          </c:val>
          <c:smooth val="0"/>
        </c:ser>
        <c:ser>
          <c:idx val="1"/>
          <c:order val="1"/>
          <c:tx>
            <c:strRef>
              <c:f>'BP'!$C$753</c:f>
              <c:strCache>
                <c:ptCount val="1"/>
                <c:pt idx="0">
                  <c:v>Директни трошкови</c:v>
                </c:pt>
              </c:strCache>
            </c:strRef>
          </c:tx>
          <c:spPr>
            <a:ln w="254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'BP'!$D$751:$Q$751</c:f>
              <c:strCache/>
            </c:strRef>
          </c:cat>
          <c:val>
            <c:numRef>
              <c:f>'BP'!$D$753:$Q$753</c:f>
              <c:numCache/>
            </c:numRef>
          </c:val>
          <c:smooth val="0"/>
        </c:ser>
        <c:ser>
          <c:idx val="2"/>
          <c:order val="2"/>
          <c:tx>
            <c:strRef>
              <c:f>'BP'!$C$754</c:f>
              <c:strCache>
                <c:ptCount val="1"/>
                <c:pt idx="0">
                  <c:v>Бруто плате</c:v>
                </c:pt>
              </c:strCache>
            </c:strRef>
          </c:tx>
          <c:spPr>
            <a:ln w="25400">
              <a:solidFill>
                <a:srgbClr val="B3B3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'BP'!$D$751:$Q$751</c:f>
              <c:strCache/>
            </c:strRef>
          </c:cat>
          <c:val>
            <c:numRef>
              <c:f>'BP'!$D$754:$Q$754</c:f>
              <c:numCache/>
            </c:numRef>
          </c:val>
          <c:smooth val="0"/>
        </c:ser>
        <c:ser>
          <c:idx val="3"/>
          <c:order val="3"/>
          <c:tx>
            <c:strRef>
              <c:f>'BP'!$C$755</c:f>
              <c:strCache>
                <c:ptCount val="1"/>
                <c:pt idx="0">
                  <c:v>Општи трошкови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'BP'!$D$751:$Q$751</c:f>
              <c:strCache/>
            </c:strRef>
          </c:cat>
          <c:val>
            <c:numRef>
              <c:f>'BP'!$D$755:$Q$755</c:f>
              <c:numCache/>
            </c:numRef>
          </c:val>
          <c:smooth val="0"/>
        </c:ser>
        <c:ser>
          <c:idx val="4"/>
          <c:order val="4"/>
          <c:tx>
            <c:strRef>
              <c:f>'BP'!$C$756</c:f>
              <c:strCache>
                <c:ptCount val="1"/>
                <c:pt idx="0">
                  <c:v>Готовински ток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'BP'!$D$751:$Q$751</c:f>
              <c:strCache/>
            </c:strRef>
          </c:cat>
          <c:val>
            <c:numRef>
              <c:f>'BP'!$D$756:$Q$756</c:f>
              <c:numCache/>
            </c:numRef>
          </c:val>
          <c:smooth val="0"/>
        </c:ser>
        <c:ser>
          <c:idx val="5"/>
          <c:order val="5"/>
          <c:tx>
            <c:strRef>
              <c:f>'BP'!$C$757</c:f>
              <c:strCache>
                <c:ptCount val="1"/>
                <c:pt idx="0">
                  <c:v>Готовински ток – кумулативно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'BP'!$D$751:$Q$751</c:f>
              <c:strCache/>
            </c:strRef>
          </c:cat>
          <c:val>
            <c:numRef>
              <c:f>'BP'!$D$757:$Q$757</c:f>
              <c:numCache/>
            </c:numRef>
          </c:val>
          <c:smooth val="0"/>
        </c:ser>
        <c:marker val="1"/>
        <c:axId val="59972255"/>
        <c:axId val="2879384"/>
      </c:lineChart>
      <c:catAx>
        <c:axId val="59972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79384"/>
        <c:crosses val="autoZero"/>
        <c:auto val="1"/>
        <c:lblOffset val="100"/>
        <c:tickLblSkip val="1"/>
        <c:noMultiLvlLbl val="0"/>
      </c:catAx>
      <c:valAx>
        <c:axId val="28793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9722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75"/>
          <c:y val="0.8285"/>
          <c:w val="0.82225"/>
          <c:h val="0.1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ПЛАНИРАНО УЧЕШЋЕ БРУТО КОНТРИБУЦИЈЕ У ПРИХОДУ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PO PREDSTAVAMA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015"/>
          <c:w val="0.976"/>
          <c:h val="0.68075"/>
        </c:manualLayout>
      </c:layout>
      <c:lineChart>
        <c:grouping val="standard"/>
        <c:varyColors val="0"/>
        <c:ser>
          <c:idx val="0"/>
          <c:order val="0"/>
          <c:tx>
            <c:strRef>
              <c:f>'BP'!$C$401</c:f>
              <c:strCache>
                <c:ptCount val="1"/>
                <c:pt idx="0">
                  <c:v>Хамлет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'BP'!$D$401:$Q$401</c:f>
              <c:numCache/>
            </c:numRef>
          </c:val>
          <c:smooth val="0"/>
        </c:ser>
        <c:ser>
          <c:idx val="1"/>
          <c:order val="1"/>
          <c:tx>
            <c:strRef>
              <c:f>'BP'!$C$402</c:f>
              <c:strCache>
                <c:ptCount val="1"/>
                <c:pt idx="0">
                  <c:v>Госпођа министарка</c:v>
                </c:pt>
              </c:strCache>
            </c:strRef>
          </c:tx>
          <c:spPr>
            <a:ln w="254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'BP'!$D$402:$Q$402</c:f>
              <c:numCache/>
            </c:numRef>
          </c:val>
          <c:smooth val="0"/>
        </c:ser>
        <c:ser>
          <c:idx val="2"/>
          <c:order val="2"/>
          <c:tx>
            <c:strRef>
              <c:f>'BP'!$C$403</c:f>
              <c:strCache>
                <c:ptCount val="1"/>
                <c:pt idx="0">
                  <c:v>Војцек</c:v>
                </c:pt>
              </c:strCache>
            </c:strRef>
          </c:tx>
          <c:spPr>
            <a:ln w="25400">
              <a:solidFill>
                <a:srgbClr val="B3B3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'BP'!$D$403:$Q$403</c:f>
              <c:numCache/>
            </c:numRef>
          </c:val>
          <c:smooth val="0"/>
        </c:ser>
        <c:ser>
          <c:idx val="3"/>
          <c:order val="3"/>
          <c:tx>
            <c:strRef>
              <c:f>'BP'!$C$404</c:f>
              <c:strCache>
                <c:ptCount val="1"/>
                <c:pt idx="0">
                  <c:v>Премијера – Данга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'BP'!$D$404:$Q$404</c:f>
              <c:numCache/>
            </c:numRef>
          </c:val>
          <c:smooth val="0"/>
        </c:ser>
        <c:ser>
          <c:idx val="4"/>
          <c:order val="4"/>
          <c:tx>
            <c:strRef>
              <c:f>'BP'!$C$405</c:f>
              <c:strCache>
                <c:ptCount val="1"/>
                <c:pt idx="0">
                  <c:v>Премијера – Сирано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'BP'!$D$405:$Q$405</c:f>
              <c:numCache/>
            </c:numRef>
          </c:val>
          <c:smooth val="0"/>
        </c:ser>
        <c:ser>
          <c:idx val="5"/>
          <c:order val="5"/>
          <c:tx>
            <c:strRef>
              <c:f>'BP'!$C$406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'BP'!$D$406:$Q$406</c:f>
            </c:numRef>
          </c:val>
          <c:smooth val="0"/>
        </c:ser>
        <c:ser>
          <c:idx val="6"/>
          <c:order val="6"/>
          <c:tx>
            <c:strRef>
              <c:f>'BP'!$C$407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'BP'!$D$407:$Q$407</c:f>
            </c:numRef>
          </c:val>
          <c:smooth val="0"/>
        </c:ser>
        <c:ser>
          <c:idx val="7"/>
          <c:order val="7"/>
          <c:tx>
            <c:strRef>
              <c:f>'BP'!$C$408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'BP'!$D$408:$Q$408</c:f>
            </c:numRef>
          </c:val>
          <c:smooth val="0"/>
        </c:ser>
        <c:ser>
          <c:idx val="8"/>
          <c:order val="8"/>
          <c:tx>
            <c:strRef>
              <c:f>'BP'!$C$409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'BP'!$D$409:$Q$409</c:f>
            </c:numRef>
          </c:val>
          <c:smooth val="0"/>
        </c:ser>
        <c:ser>
          <c:idx val="9"/>
          <c:order val="9"/>
          <c:tx>
            <c:strRef>
              <c:f>'BP'!$C$410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'BP'!$D$410:$Q$410</c:f>
            </c:numRef>
          </c:val>
          <c:smooth val="0"/>
        </c:ser>
        <c:ser>
          <c:idx val="10"/>
          <c:order val="10"/>
          <c:tx>
            <c:strRef>
              <c:f>'BP'!$C$411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'BP'!$D$411:$Q$411</c:f>
            </c:numRef>
          </c:val>
          <c:smooth val="0"/>
        </c:ser>
        <c:ser>
          <c:idx val="11"/>
          <c:order val="11"/>
          <c:tx>
            <c:strRef>
              <c:f>'BP'!$C$412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'BP'!$D$412:$Q$412</c:f>
            </c:numRef>
          </c:val>
          <c:smooth val="0"/>
        </c:ser>
        <c:ser>
          <c:idx val="12"/>
          <c:order val="12"/>
          <c:tx>
            <c:strRef>
              <c:f>'BP'!$C$413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'BP'!$D$413:$Q$413</c:f>
            </c:numRef>
          </c:val>
          <c:smooth val="0"/>
        </c:ser>
        <c:ser>
          <c:idx val="13"/>
          <c:order val="13"/>
          <c:tx>
            <c:strRef>
              <c:f>'BP'!$C$414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'BP'!$D$414:$Q$414</c:f>
            </c:numRef>
          </c:val>
          <c:smooth val="0"/>
        </c:ser>
        <c:ser>
          <c:idx val="14"/>
          <c:order val="14"/>
          <c:tx>
            <c:strRef>
              <c:f>'BP'!$C$415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B3B3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'BP'!$D$415:$Q$415</c:f>
            </c:numRef>
          </c:val>
          <c:smooth val="0"/>
        </c:ser>
        <c:ser>
          <c:idx val="15"/>
          <c:order val="15"/>
          <c:tx>
            <c:strRef>
              <c:f>'BP'!$C$416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'BP'!$D$416:$Q$416</c:f>
            </c:numRef>
          </c:val>
          <c:smooth val="0"/>
        </c:ser>
        <c:ser>
          <c:idx val="16"/>
          <c:order val="16"/>
          <c:tx>
            <c:strRef>
              <c:f>'BP'!$C$417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'BP'!$D$417:$Q$417</c:f>
            </c:numRef>
          </c:val>
          <c:smooth val="0"/>
        </c:ser>
        <c:ser>
          <c:idx val="17"/>
          <c:order val="17"/>
          <c:tx>
            <c:strRef>
              <c:f>'BP'!$C$418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'BP'!$D$418:$Q$418</c:f>
            </c:numRef>
          </c:val>
          <c:smooth val="0"/>
        </c:ser>
        <c:ser>
          <c:idx val="18"/>
          <c:order val="18"/>
          <c:tx>
            <c:strRef>
              <c:f>'BP'!$C$419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'BP'!$D$419:$Q$419</c:f>
            </c:numRef>
          </c:val>
          <c:smooth val="0"/>
        </c:ser>
        <c:ser>
          <c:idx val="19"/>
          <c:order val="19"/>
          <c:tx>
            <c:strRef>
              <c:f>'BP'!$C$420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'BP'!$D$420:$Q$420</c:f>
            </c:numRef>
          </c:val>
          <c:smooth val="0"/>
        </c:ser>
        <c:ser>
          <c:idx val="20"/>
          <c:order val="20"/>
          <c:tx>
            <c:strRef>
              <c:f>'BP'!$C$421</c:f>
              <c:strCache>
                <c:ptCount val="1"/>
                <c:pt idx="0">
                  <c:v>   Укупно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'BP'!$D$400:$Q$400</c:f>
              <c:strCache/>
            </c:strRef>
          </c:cat>
          <c:val>
            <c:numRef>
              <c:f>'BP'!$D$421:$Q$421</c:f>
              <c:numCache/>
            </c:numRef>
          </c:val>
          <c:smooth val="0"/>
        </c:ser>
        <c:marker val="1"/>
        <c:axId val="25914457"/>
        <c:axId val="31903522"/>
      </c:lineChart>
      <c:catAx>
        <c:axId val="2591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903522"/>
        <c:crosses val="autoZero"/>
        <c:auto val="1"/>
        <c:lblOffset val="100"/>
        <c:tickLblSkip val="1"/>
        <c:noMultiLvlLbl val="0"/>
      </c:catAx>
      <c:valAx>
        <c:axId val="319035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9144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275"/>
          <c:y val="0.828"/>
          <c:w val="0.729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275</xdr:row>
      <xdr:rowOff>19050</xdr:rowOff>
    </xdr:from>
    <xdr:to>
      <xdr:col>15</xdr:col>
      <xdr:colOff>523875</xdr:colOff>
      <xdr:row>295</xdr:row>
      <xdr:rowOff>9525</xdr:rowOff>
    </xdr:to>
    <xdr:graphicFrame>
      <xdr:nvGraphicFramePr>
        <xdr:cNvPr id="1" name="Chart 1"/>
        <xdr:cNvGraphicFramePr/>
      </xdr:nvGraphicFramePr>
      <xdr:xfrm>
        <a:off x="1447800" y="30784800"/>
        <a:ext cx="73628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376</xdr:row>
      <xdr:rowOff>85725</xdr:rowOff>
    </xdr:from>
    <xdr:to>
      <xdr:col>14</xdr:col>
      <xdr:colOff>495300</xdr:colOff>
      <xdr:row>394</xdr:row>
      <xdr:rowOff>76200</xdr:rowOff>
    </xdr:to>
    <xdr:graphicFrame>
      <xdr:nvGraphicFramePr>
        <xdr:cNvPr id="2" name="Chart 2"/>
        <xdr:cNvGraphicFramePr/>
      </xdr:nvGraphicFramePr>
      <xdr:xfrm>
        <a:off x="2733675" y="39919275"/>
        <a:ext cx="54959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1123950</xdr:colOff>
      <xdr:row>761</xdr:row>
      <xdr:rowOff>9525</xdr:rowOff>
    </xdr:from>
    <xdr:to>
      <xdr:col>14</xdr:col>
      <xdr:colOff>361950</xdr:colOff>
      <xdr:row>777</xdr:row>
      <xdr:rowOff>114300</xdr:rowOff>
    </xdr:to>
    <xdr:graphicFrame>
      <xdr:nvGraphicFramePr>
        <xdr:cNvPr id="3" name="Chart 1"/>
        <xdr:cNvGraphicFramePr/>
      </xdr:nvGraphicFramePr>
      <xdr:xfrm>
        <a:off x="1543050" y="90039825"/>
        <a:ext cx="6553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104775</xdr:colOff>
      <xdr:row>423</xdr:row>
      <xdr:rowOff>104775</xdr:rowOff>
    </xdr:from>
    <xdr:to>
      <xdr:col>15</xdr:col>
      <xdr:colOff>85725</xdr:colOff>
      <xdr:row>440</xdr:row>
      <xdr:rowOff>28575</xdr:rowOff>
    </xdr:to>
    <xdr:graphicFrame>
      <xdr:nvGraphicFramePr>
        <xdr:cNvPr id="4" name="Chart 2"/>
        <xdr:cNvGraphicFramePr/>
      </xdr:nvGraphicFramePr>
      <xdr:xfrm>
        <a:off x="2867025" y="45119925"/>
        <a:ext cx="5505450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32"/>
  <sheetViews>
    <sheetView tabSelected="1" zoomScale="115" zoomScaleNormal="115" zoomScalePageLayoutView="0" workbookViewId="0" topLeftCell="A740">
      <selection activeCell="H760" sqref="H760"/>
    </sheetView>
  </sheetViews>
  <sheetFormatPr defaultColWidth="9.140625" defaultRowHeight="12.75"/>
  <cols>
    <col min="1" max="1" width="1.7109375" style="0" customWidth="1"/>
    <col min="2" max="2" width="4.57421875" style="1" customWidth="1"/>
    <col min="3" max="3" width="19.140625" style="0" customWidth="1"/>
    <col min="4" max="4" width="7.7109375" style="0" customWidth="1"/>
    <col min="5" max="17" width="8.28125" style="0" customWidth="1"/>
    <col min="18" max="18" width="7.8515625" style="0" customWidth="1"/>
  </cols>
  <sheetData>
    <row r="1" spans="1:43" ht="12.7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4"/>
      <c r="V1" s="4"/>
      <c r="W1" s="4"/>
      <c r="X1" s="4"/>
      <c r="Y1" s="4"/>
      <c r="Z1" s="2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4"/>
    </row>
    <row r="2" spans="1:43" ht="12.75">
      <c r="A2" s="2"/>
      <c r="B2" s="66" t="s">
        <v>0</v>
      </c>
      <c r="C2" s="7"/>
      <c r="D2" s="7"/>
      <c r="E2" s="7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4"/>
      <c r="V2" s="4"/>
      <c r="W2" s="4"/>
      <c r="X2" s="4"/>
      <c r="Y2" s="4"/>
      <c r="Z2" s="2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"/>
    </row>
    <row r="3" spans="1:43" ht="12.75">
      <c r="A3" s="2"/>
      <c r="B3" s="6"/>
      <c r="C3" s="7" t="s">
        <v>1</v>
      </c>
      <c r="D3" s="7"/>
      <c r="E3" s="7"/>
      <c r="F3" s="7"/>
      <c r="G3" s="8"/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4"/>
      <c r="V3" s="4"/>
      <c r="W3" s="4"/>
      <c r="X3" s="4"/>
      <c r="Y3" s="4"/>
      <c r="Z3" s="2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4"/>
    </row>
    <row r="4" spans="1:43" ht="12.75">
      <c r="A4" s="2"/>
      <c r="B4" s="6"/>
      <c r="C4" s="4"/>
      <c r="D4" s="7"/>
      <c r="E4" s="7"/>
      <c r="F4" s="7"/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"/>
      <c r="U4" s="4"/>
      <c r="V4" s="4"/>
      <c r="W4" s="4"/>
      <c r="X4" s="4"/>
      <c r="Y4" s="4"/>
      <c r="Z4" s="2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4"/>
    </row>
    <row r="5" spans="1:43" ht="12.75">
      <c r="A5" s="2"/>
      <c r="B5" s="6"/>
      <c r="C5" s="7"/>
      <c r="D5" s="7"/>
      <c r="E5" s="7"/>
      <c r="F5" s="7"/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"/>
      <c r="U5" s="4"/>
      <c r="V5" s="4"/>
      <c r="W5" s="4"/>
      <c r="X5" s="4"/>
      <c r="Y5" s="4"/>
      <c r="Z5" s="2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4"/>
    </row>
    <row r="6" spans="1:43" ht="12.75">
      <c r="A6" s="2"/>
      <c r="B6" s="6"/>
      <c r="C6" s="7"/>
      <c r="D6" s="7"/>
      <c r="E6" s="7"/>
      <c r="F6" s="7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4"/>
      <c r="V6" s="4"/>
      <c r="W6" s="4"/>
      <c r="X6" s="4"/>
      <c r="Y6" s="4"/>
      <c r="Z6" s="2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4"/>
    </row>
    <row r="7" spans="1:43" ht="12.75">
      <c r="A7" s="2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4"/>
      <c r="U7" s="4"/>
      <c r="V7" s="4"/>
      <c r="W7" s="4"/>
      <c r="X7" s="4"/>
      <c r="Y7" s="4"/>
      <c r="Z7" s="2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4"/>
    </row>
    <row r="8" spans="1:43" ht="12.75">
      <c r="A8" s="2"/>
      <c r="B8" s="3"/>
      <c r="C8" s="9" t="s">
        <v>2</v>
      </c>
      <c r="D8" s="9" t="s">
        <v>3</v>
      </c>
      <c r="E8" s="9" t="s">
        <v>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4"/>
      <c r="V8" s="4"/>
      <c r="W8" s="4"/>
      <c r="X8" s="4"/>
      <c r="Y8" s="4"/>
      <c r="Z8" s="2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4"/>
    </row>
    <row r="9" spans="1:43" ht="12.75">
      <c r="A9" s="2"/>
      <c r="B9" s="3"/>
      <c r="C9" s="9" t="s">
        <v>5</v>
      </c>
      <c r="D9" s="2">
        <v>120</v>
      </c>
      <c r="E9" s="9" t="s">
        <v>6</v>
      </c>
      <c r="F9" s="9" t="s">
        <v>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/>
      <c r="U9" s="4"/>
      <c r="V9" s="4"/>
      <c r="W9" s="4"/>
      <c r="X9" s="4"/>
      <c r="Y9" s="4"/>
      <c r="Z9" s="2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4"/>
    </row>
    <row r="10" spans="1:43" ht="12.75">
      <c r="A10" s="2"/>
      <c r="B10" s="3"/>
      <c r="C10" s="9" t="s">
        <v>8</v>
      </c>
      <c r="D10" s="2">
        <v>12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"/>
      <c r="U10" s="4"/>
      <c r="V10" s="4"/>
      <c r="W10" s="4"/>
      <c r="X10" s="4"/>
      <c r="Y10" s="4"/>
      <c r="Z10" s="2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4"/>
    </row>
    <row r="11" spans="1:43" ht="12.75">
      <c r="A11" s="2"/>
      <c r="B11" s="3"/>
      <c r="C11" s="9" t="s">
        <v>9</v>
      </c>
      <c r="D11" s="9" t="s">
        <v>10</v>
      </c>
      <c r="E11" s="9" t="s">
        <v>11</v>
      </c>
      <c r="F11" s="9" t="s">
        <v>12</v>
      </c>
      <c r="G11" s="9" t="s">
        <v>13</v>
      </c>
      <c r="H11" s="9" t="s">
        <v>14</v>
      </c>
      <c r="I11" s="9" t="s">
        <v>15</v>
      </c>
      <c r="J11" s="9" t="s">
        <v>16</v>
      </c>
      <c r="K11" s="9" t="s">
        <v>17</v>
      </c>
      <c r="L11" s="9" t="s">
        <v>18</v>
      </c>
      <c r="M11" s="9" t="s">
        <v>19</v>
      </c>
      <c r="N11" s="9" t="s">
        <v>20</v>
      </c>
      <c r="O11" s="9" t="s">
        <v>21</v>
      </c>
      <c r="P11" s="2"/>
      <c r="Q11" s="2"/>
      <c r="R11" s="2"/>
      <c r="S11" s="2"/>
      <c r="T11" s="4"/>
      <c r="U11" s="4"/>
      <c r="V11" s="4"/>
      <c r="W11" s="4"/>
      <c r="X11" s="4"/>
      <c r="Y11" s="4"/>
      <c r="Z11" s="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4"/>
    </row>
    <row r="12" spans="1:43" ht="12.75">
      <c r="A12" s="2"/>
      <c r="B12" s="3"/>
      <c r="C12" s="2"/>
      <c r="D12" s="2">
        <v>1</v>
      </c>
      <c r="E12" s="2">
        <v>2</v>
      </c>
      <c r="F12" s="2">
        <v>3</v>
      </c>
      <c r="G12" s="2">
        <v>4</v>
      </c>
      <c r="H12" s="2">
        <v>5</v>
      </c>
      <c r="I12" s="2">
        <v>6</v>
      </c>
      <c r="J12" s="2">
        <v>7</v>
      </c>
      <c r="K12" s="2">
        <v>8</v>
      </c>
      <c r="L12" s="2">
        <v>9</v>
      </c>
      <c r="M12" s="2">
        <v>10</v>
      </c>
      <c r="N12" s="2">
        <v>11</v>
      </c>
      <c r="O12" s="2">
        <v>12</v>
      </c>
      <c r="P12" s="2"/>
      <c r="Q12" s="2"/>
      <c r="R12" s="2"/>
      <c r="S12" s="2"/>
      <c r="T12" s="4"/>
      <c r="U12" s="4"/>
      <c r="V12" s="4"/>
      <c r="W12" s="4"/>
      <c r="X12" s="4"/>
      <c r="Y12" s="4"/>
      <c r="Z12" s="2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4"/>
    </row>
    <row r="13" spans="1:43" ht="12.75">
      <c r="A13" s="7">
        <v>0</v>
      </c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4"/>
      <c r="U13" s="4"/>
      <c r="V13" s="4"/>
      <c r="W13" s="4"/>
      <c r="X13" s="4"/>
      <c r="Y13" s="4"/>
      <c r="Z13" s="2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4"/>
    </row>
    <row r="14" spans="1:43" ht="12.75">
      <c r="A14" s="2"/>
      <c r="B14" s="6" t="s">
        <v>22</v>
      </c>
      <c r="C14" s="7" t="s">
        <v>23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4"/>
      <c r="U14" s="4"/>
      <c r="V14" s="4"/>
      <c r="W14" s="4"/>
      <c r="X14" s="4"/>
      <c r="Y14" s="4"/>
      <c r="Z14" s="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4"/>
    </row>
    <row r="15" spans="1:43" ht="12.75">
      <c r="A15" s="2"/>
      <c r="B15" s="3"/>
      <c r="C15" s="9"/>
      <c r="D15" s="9"/>
      <c r="E15" s="9"/>
      <c r="F15" s="9"/>
      <c r="G15" s="9"/>
      <c r="H15" s="9"/>
      <c r="I15" s="9" t="str">
        <f>D8</f>
        <v> - евра</v>
      </c>
      <c r="J15" s="9"/>
      <c r="K15" s="2"/>
      <c r="L15" s="2"/>
      <c r="M15" s="2"/>
      <c r="N15" s="2"/>
      <c r="O15" s="2"/>
      <c r="P15" s="2"/>
      <c r="Q15" s="2"/>
      <c r="R15" s="2"/>
      <c r="S15" s="2"/>
      <c r="T15" s="4"/>
      <c r="U15" s="4"/>
      <c r="V15" s="4"/>
      <c r="W15" s="4"/>
      <c r="X15" s="4"/>
      <c r="Y15" s="4"/>
      <c r="Z15" s="2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4"/>
    </row>
    <row r="16" spans="1:43" ht="12.75">
      <c r="A16" s="2"/>
      <c r="B16" s="10" t="s">
        <v>24</v>
      </c>
      <c r="C16" s="11"/>
      <c r="D16" s="11"/>
      <c r="E16" s="11"/>
      <c r="F16" s="12" t="s">
        <v>25</v>
      </c>
      <c r="G16" s="12" t="s">
        <v>25</v>
      </c>
      <c r="H16" s="12" t="s">
        <v>26</v>
      </c>
      <c r="I16" s="12" t="s">
        <v>27</v>
      </c>
      <c r="J16" s="12" t="s">
        <v>28</v>
      </c>
      <c r="K16" s="2"/>
      <c r="L16" s="2"/>
      <c r="M16" s="2"/>
      <c r="N16" s="2"/>
      <c r="O16" s="2"/>
      <c r="P16" s="2"/>
      <c r="Q16" s="2"/>
      <c r="R16" s="2"/>
      <c r="S16" s="2"/>
      <c r="T16" s="4"/>
      <c r="U16" s="4"/>
      <c r="V16" s="4"/>
      <c r="W16" s="4"/>
      <c r="X16" s="4"/>
      <c r="Y16" s="4"/>
      <c r="Z16" s="2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4"/>
    </row>
    <row r="17" spans="1:43" ht="12.75">
      <c r="A17" s="2"/>
      <c r="B17" s="13"/>
      <c r="C17" s="13" t="s">
        <v>29</v>
      </c>
      <c r="D17" s="14"/>
      <c r="E17" s="14"/>
      <c r="F17" s="15" t="s">
        <v>30</v>
      </c>
      <c r="G17" s="15" t="s">
        <v>30</v>
      </c>
      <c r="H17" s="15" t="s">
        <v>31</v>
      </c>
      <c r="I17" s="15" t="s">
        <v>32</v>
      </c>
      <c r="J17" s="15"/>
      <c r="K17" s="2"/>
      <c r="L17" s="2"/>
      <c r="M17" s="2"/>
      <c r="N17" s="2"/>
      <c r="O17" s="2"/>
      <c r="P17" s="2"/>
      <c r="Q17" s="2"/>
      <c r="R17" s="2"/>
      <c r="S17" s="2"/>
      <c r="T17" s="4"/>
      <c r="U17" s="4"/>
      <c r="V17" s="4"/>
      <c r="W17" s="4"/>
      <c r="X17" s="4"/>
      <c r="Y17" s="4"/>
      <c r="Z17" s="2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4"/>
    </row>
    <row r="18" spans="1:43" ht="12.75">
      <c r="A18" s="2"/>
      <c r="B18" s="16"/>
      <c r="C18" s="17"/>
      <c r="D18" s="17"/>
      <c r="E18" s="17"/>
      <c r="F18" s="16" t="s">
        <v>33</v>
      </c>
      <c r="G18" s="17" t="s">
        <v>34</v>
      </c>
      <c r="H18" s="17" t="s">
        <v>35</v>
      </c>
      <c r="I18" s="16" t="s">
        <v>36</v>
      </c>
      <c r="J18" s="17"/>
      <c r="K18" s="2"/>
      <c r="L18" s="2"/>
      <c r="M18" s="2"/>
      <c r="N18" s="2"/>
      <c r="O18" s="2"/>
      <c r="P18" s="2"/>
      <c r="Q18" s="2"/>
      <c r="R18" s="2"/>
      <c r="S18" s="2"/>
      <c r="T18" s="4"/>
      <c r="U18" s="4"/>
      <c r="V18" s="4"/>
      <c r="W18" s="4"/>
      <c r="X18" s="4"/>
      <c r="Y18" s="4"/>
      <c r="Z18" s="2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4"/>
    </row>
    <row r="19" spans="1:43" ht="12.75">
      <c r="A19" s="2"/>
      <c r="B19" s="3"/>
      <c r="C19" s="9" t="s">
        <v>37</v>
      </c>
      <c r="D19" s="2"/>
      <c r="E19" s="2"/>
      <c r="F19" s="9"/>
      <c r="G19" s="2"/>
      <c r="H19" s="2"/>
      <c r="I19" s="9"/>
      <c r="J19" s="2"/>
      <c r="K19" s="2"/>
      <c r="L19" s="2"/>
      <c r="M19" s="2"/>
      <c r="N19" s="2"/>
      <c r="O19" s="2"/>
      <c r="P19" s="2"/>
      <c r="Q19" s="2"/>
      <c r="R19" s="2"/>
      <c r="S19" s="2"/>
      <c r="T19" s="4"/>
      <c r="U19" s="4"/>
      <c r="V19" s="4"/>
      <c r="W19" s="4"/>
      <c r="X19" s="4"/>
      <c r="Y19" s="4"/>
      <c r="Z19" s="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4"/>
    </row>
    <row r="20" spans="1:43" ht="12.75">
      <c r="A20" s="2"/>
      <c r="B20" s="3" t="s">
        <v>38</v>
      </c>
      <c r="C20" s="9" t="s">
        <v>39</v>
      </c>
      <c r="D20" s="9"/>
      <c r="E20" s="9"/>
      <c r="F20" s="9">
        <v>0</v>
      </c>
      <c r="G20" s="9">
        <f aca="true" t="shared" si="0" ref="G20:G51">F20/$D$9*1000</f>
        <v>0</v>
      </c>
      <c r="H20" s="9">
        <f>(-G20)</f>
        <v>0</v>
      </c>
      <c r="I20" s="9">
        <f aca="true" t="shared" si="1" ref="I20:I51">G20+H20</f>
        <v>0</v>
      </c>
      <c r="J20" s="9" t="s">
        <v>40</v>
      </c>
      <c r="K20" s="2"/>
      <c r="L20" s="2"/>
      <c r="M20" s="2"/>
      <c r="N20" s="2"/>
      <c r="O20" s="2"/>
      <c r="P20" s="2"/>
      <c r="Q20" s="2"/>
      <c r="R20" s="2"/>
      <c r="S20" s="2"/>
      <c r="T20" s="4"/>
      <c r="U20" s="4"/>
      <c r="V20" s="4"/>
      <c r="W20" s="4"/>
      <c r="X20" s="4"/>
      <c r="Y20" s="4"/>
      <c r="Z20" s="2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4"/>
    </row>
    <row r="21" spans="1:43" ht="12.75">
      <c r="A21" s="2"/>
      <c r="B21" s="3" t="s">
        <v>41</v>
      </c>
      <c r="C21" s="9" t="s">
        <v>42</v>
      </c>
      <c r="D21" s="2"/>
      <c r="E21" s="2"/>
      <c r="F21" s="9">
        <f>F22+F23+F31</f>
        <v>65000</v>
      </c>
      <c r="G21" s="9">
        <f t="shared" si="0"/>
        <v>541666.6666666666</v>
      </c>
      <c r="H21" s="2">
        <f>H22+H23+H31</f>
        <v>680000</v>
      </c>
      <c r="I21" s="9">
        <f t="shared" si="1"/>
        <v>1221666.6666666665</v>
      </c>
      <c r="J21" s="9" t="s">
        <v>43</v>
      </c>
      <c r="K21" s="2"/>
      <c r="L21" s="2"/>
      <c r="M21" s="2"/>
      <c r="N21" s="2"/>
      <c r="O21" s="2"/>
      <c r="P21" s="2"/>
      <c r="Q21" s="2"/>
      <c r="R21" s="2"/>
      <c r="S21" s="2"/>
      <c r="T21" s="4"/>
      <c r="U21" s="4"/>
      <c r="V21" s="4"/>
      <c r="W21" s="4"/>
      <c r="X21" s="4"/>
      <c r="Y21" s="4"/>
      <c r="Z21" s="2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4"/>
    </row>
    <row r="22" spans="1:43" ht="12.75">
      <c r="A22" s="2"/>
      <c r="B22" s="3" t="s">
        <v>44</v>
      </c>
      <c r="C22" s="9" t="s">
        <v>45</v>
      </c>
      <c r="D22" s="2"/>
      <c r="E22" s="2"/>
      <c r="F22" s="18">
        <v>0</v>
      </c>
      <c r="G22" s="9">
        <f t="shared" si="0"/>
        <v>0</v>
      </c>
      <c r="H22" s="2">
        <v>0</v>
      </c>
      <c r="I22" s="9">
        <f t="shared" si="1"/>
        <v>0</v>
      </c>
      <c r="J22" s="9" t="s">
        <v>46</v>
      </c>
      <c r="K22" s="2"/>
      <c r="L22" s="2"/>
      <c r="M22" s="2"/>
      <c r="N22" s="2"/>
      <c r="O22" s="2"/>
      <c r="P22" s="2"/>
      <c r="Q22" s="2"/>
      <c r="R22" s="2"/>
      <c r="S22" s="2"/>
      <c r="T22" s="4"/>
      <c r="U22" s="4"/>
      <c r="V22" s="4"/>
      <c r="W22" s="4"/>
      <c r="X22" s="4"/>
      <c r="Y22" s="4"/>
      <c r="Z22" s="2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4"/>
    </row>
    <row r="23" spans="1:43" ht="12.75">
      <c r="A23" s="2"/>
      <c r="B23" s="3" t="s">
        <v>47</v>
      </c>
      <c r="C23" s="9" t="s">
        <v>48</v>
      </c>
      <c r="D23" s="2"/>
      <c r="E23" s="2"/>
      <c r="F23" s="9">
        <f>F25+F26</f>
        <v>65000</v>
      </c>
      <c r="G23" s="9">
        <f t="shared" si="0"/>
        <v>541666.6666666666</v>
      </c>
      <c r="H23" s="2">
        <f>SUM(H24:H30)</f>
        <v>680000</v>
      </c>
      <c r="I23" s="9">
        <f t="shared" si="1"/>
        <v>1221666.6666666665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4"/>
      <c r="U23" s="4"/>
      <c r="V23" s="4"/>
      <c r="W23" s="4"/>
      <c r="X23" s="4"/>
      <c r="Y23" s="4"/>
      <c r="Z23" s="2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4"/>
    </row>
    <row r="24" spans="1:43" ht="12.75">
      <c r="A24" s="2"/>
      <c r="B24" s="3" t="s">
        <v>49</v>
      </c>
      <c r="C24" s="9" t="s">
        <v>50</v>
      </c>
      <c r="D24" s="2"/>
      <c r="E24" s="2"/>
      <c r="F24" s="18">
        <v>0</v>
      </c>
      <c r="G24" s="9">
        <f t="shared" si="0"/>
        <v>0</v>
      </c>
      <c r="H24" s="2">
        <v>0</v>
      </c>
      <c r="I24" s="9">
        <f t="shared" si="1"/>
        <v>0</v>
      </c>
      <c r="J24" s="4"/>
      <c r="K24" s="2"/>
      <c r="L24" s="2"/>
      <c r="M24" s="2"/>
      <c r="N24" s="2"/>
      <c r="O24" s="2"/>
      <c r="P24" s="2"/>
      <c r="Q24" s="2"/>
      <c r="R24" s="2"/>
      <c r="S24" s="2"/>
      <c r="T24" s="4"/>
      <c r="U24" s="4"/>
      <c r="V24" s="4"/>
      <c r="W24" s="4"/>
      <c r="X24" s="4"/>
      <c r="Y24" s="4"/>
      <c r="Z24" s="2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4"/>
    </row>
    <row r="25" spans="1:43" ht="12.75">
      <c r="A25" s="2"/>
      <c r="B25" s="3" t="s">
        <v>51</v>
      </c>
      <c r="C25" s="9" t="s">
        <v>52</v>
      </c>
      <c r="D25" s="2"/>
      <c r="E25" s="2"/>
      <c r="F25" s="18">
        <v>60000</v>
      </c>
      <c r="G25" s="9">
        <f t="shared" si="0"/>
        <v>500000</v>
      </c>
      <c r="H25" s="2">
        <f>+'Osnovna sr.'!G26-G25</f>
        <v>500000</v>
      </c>
      <c r="I25" s="9">
        <f t="shared" si="1"/>
        <v>1000000</v>
      </c>
      <c r="J25" s="4"/>
      <c r="K25" s="2"/>
      <c r="L25" s="2"/>
      <c r="M25" s="2"/>
      <c r="N25" s="2"/>
      <c r="O25" s="2"/>
      <c r="P25" s="2"/>
      <c r="Q25" s="2"/>
      <c r="R25" s="2"/>
      <c r="S25" s="2"/>
      <c r="T25" s="4"/>
      <c r="U25" s="4"/>
      <c r="V25" s="4"/>
      <c r="W25" s="4"/>
      <c r="X25" s="4"/>
      <c r="Y25" s="4"/>
      <c r="Z25" s="2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4"/>
    </row>
    <row r="26" spans="1:43" ht="12.75">
      <c r="A26" s="2"/>
      <c r="B26" s="3" t="s">
        <v>53</v>
      </c>
      <c r="C26" s="9" t="s">
        <v>54</v>
      </c>
      <c r="D26" s="2"/>
      <c r="E26" s="2"/>
      <c r="F26" s="18">
        <v>5000</v>
      </c>
      <c r="G26" s="9">
        <f t="shared" si="0"/>
        <v>41666.666666666664</v>
      </c>
      <c r="H26" s="2">
        <f>+'Osnovna sr.'!L26</f>
        <v>180000</v>
      </c>
      <c r="I26" s="9">
        <f t="shared" si="1"/>
        <v>221666.66666666666</v>
      </c>
      <c r="J26" s="4"/>
      <c r="K26" s="2"/>
      <c r="L26" s="2"/>
      <c r="M26" s="2"/>
      <c r="N26" s="2"/>
      <c r="O26" s="2"/>
      <c r="P26" s="2"/>
      <c r="Q26" s="2"/>
      <c r="R26" s="2"/>
      <c r="S26" s="2"/>
      <c r="T26" s="4"/>
      <c r="U26" s="4"/>
      <c r="V26" s="4"/>
      <c r="W26" s="4"/>
      <c r="X26" s="4"/>
      <c r="Y26" s="4"/>
      <c r="Z26" s="2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4"/>
    </row>
    <row r="27" spans="1:43" ht="12.75">
      <c r="A27" s="2"/>
      <c r="B27" s="3" t="s">
        <v>55</v>
      </c>
      <c r="C27" s="9" t="s">
        <v>56</v>
      </c>
      <c r="D27" s="2"/>
      <c r="E27" s="2"/>
      <c r="F27" s="18">
        <v>0</v>
      </c>
      <c r="G27" s="9">
        <f t="shared" si="0"/>
        <v>0</v>
      </c>
      <c r="H27" s="2">
        <v>0</v>
      </c>
      <c r="I27" s="9">
        <f t="shared" si="1"/>
        <v>0</v>
      </c>
      <c r="J27" s="4"/>
      <c r="K27" s="2"/>
      <c r="L27" s="2"/>
      <c r="M27" s="2"/>
      <c r="N27" s="2"/>
      <c r="O27" s="2"/>
      <c r="P27" s="2"/>
      <c r="Q27" s="2"/>
      <c r="R27" s="2"/>
      <c r="S27" s="2"/>
      <c r="T27" s="4"/>
      <c r="U27" s="4"/>
      <c r="V27" s="4"/>
      <c r="W27" s="4"/>
      <c r="X27" s="4"/>
      <c r="Y27" s="4"/>
      <c r="Z27" s="2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4"/>
    </row>
    <row r="28" spans="1:43" ht="12.75">
      <c r="A28" s="2"/>
      <c r="B28" s="3" t="s">
        <v>57</v>
      </c>
      <c r="C28" s="9" t="s">
        <v>58</v>
      </c>
      <c r="D28" s="2"/>
      <c r="E28" s="2"/>
      <c r="F28" s="18">
        <v>0</v>
      </c>
      <c r="G28" s="9">
        <f t="shared" si="0"/>
        <v>0</v>
      </c>
      <c r="H28" s="2">
        <v>0</v>
      </c>
      <c r="I28" s="9">
        <f t="shared" si="1"/>
        <v>0</v>
      </c>
      <c r="J28" s="4"/>
      <c r="K28" s="2"/>
      <c r="L28" s="2"/>
      <c r="M28" s="2"/>
      <c r="N28" s="2"/>
      <c r="O28" s="2"/>
      <c r="P28" s="2"/>
      <c r="Q28" s="2"/>
      <c r="R28" s="2"/>
      <c r="S28" s="2"/>
      <c r="T28" s="4"/>
      <c r="U28" s="4"/>
      <c r="V28" s="4"/>
      <c r="W28" s="4"/>
      <c r="X28" s="4"/>
      <c r="Y28" s="4"/>
      <c r="Z28" s="2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4"/>
    </row>
    <row r="29" spans="1:43" ht="12.75">
      <c r="A29" s="2"/>
      <c r="B29" s="3" t="s">
        <v>59</v>
      </c>
      <c r="C29" s="9" t="s">
        <v>60</v>
      </c>
      <c r="D29" s="2"/>
      <c r="E29" s="2"/>
      <c r="F29" s="18">
        <v>0</v>
      </c>
      <c r="G29" s="9">
        <f t="shared" si="0"/>
        <v>0</v>
      </c>
      <c r="H29" s="2">
        <v>0</v>
      </c>
      <c r="I29" s="9">
        <f t="shared" si="1"/>
        <v>0</v>
      </c>
      <c r="J29" s="4"/>
      <c r="K29" s="2"/>
      <c r="L29" s="2"/>
      <c r="M29" s="2"/>
      <c r="N29" s="2"/>
      <c r="O29" s="2"/>
      <c r="P29" s="2"/>
      <c r="Q29" s="2"/>
      <c r="R29" s="2"/>
      <c r="S29" s="2"/>
      <c r="T29" s="4"/>
      <c r="U29" s="4"/>
      <c r="V29" s="4"/>
      <c r="W29" s="4"/>
      <c r="X29" s="4"/>
      <c r="Y29" s="4"/>
      <c r="Z29" s="2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4"/>
    </row>
    <row r="30" spans="1:43" ht="12.75">
      <c r="A30" s="2"/>
      <c r="B30" s="3" t="s">
        <v>61</v>
      </c>
      <c r="C30" s="9" t="s">
        <v>62</v>
      </c>
      <c r="D30" s="2"/>
      <c r="E30" s="2"/>
      <c r="F30" s="18">
        <v>0</v>
      </c>
      <c r="G30" s="9">
        <f t="shared" si="0"/>
        <v>0</v>
      </c>
      <c r="H30" s="2">
        <v>0</v>
      </c>
      <c r="I30" s="9">
        <f t="shared" si="1"/>
        <v>0</v>
      </c>
      <c r="J30" s="4"/>
      <c r="K30" s="2"/>
      <c r="L30" s="2"/>
      <c r="M30" s="2"/>
      <c r="N30" s="2"/>
      <c r="O30" s="2"/>
      <c r="P30" s="2"/>
      <c r="Q30" s="2"/>
      <c r="R30" s="2"/>
      <c r="S30" s="2"/>
      <c r="T30" s="4"/>
      <c r="U30" s="4"/>
      <c r="V30" s="4"/>
      <c r="W30" s="4"/>
      <c r="X30" s="4"/>
      <c r="Y30" s="4"/>
      <c r="Z30" s="2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4"/>
    </row>
    <row r="31" spans="1:43" ht="12.75">
      <c r="A31" s="2"/>
      <c r="B31" s="3" t="s">
        <v>63</v>
      </c>
      <c r="C31" s="9" t="s">
        <v>64</v>
      </c>
      <c r="D31" s="2"/>
      <c r="E31" s="2"/>
      <c r="F31" s="18">
        <v>0</v>
      </c>
      <c r="G31" s="9">
        <f t="shared" si="0"/>
        <v>0</v>
      </c>
      <c r="H31" s="2">
        <v>0</v>
      </c>
      <c r="I31" s="9">
        <f t="shared" si="1"/>
        <v>0</v>
      </c>
      <c r="J31" s="4"/>
      <c r="K31" s="2"/>
      <c r="L31" s="2"/>
      <c r="M31" s="2"/>
      <c r="N31" s="2"/>
      <c r="O31" s="2"/>
      <c r="P31" s="2"/>
      <c r="Q31" s="2"/>
      <c r="R31" s="2"/>
      <c r="S31" s="2"/>
      <c r="T31" s="4"/>
      <c r="U31" s="4"/>
      <c r="V31" s="4"/>
      <c r="W31" s="4"/>
      <c r="X31" s="4"/>
      <c r="Y31" s="4"/>
      <c r="Z31" s="2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4"/>
    </row>
    <row r="32" spans="1:43" ht="12.75">
      <c r="A32" s="2"/>
      <c r="B32" s="3" t="s">
        <v>65</v>
      </c>
      <c r="C32" s="9" t="s">
        <v>66</v>
      </c>
      <c r="D32" s="2"/>
      <c r="E32" s="2"/>
      <c r="F32" s="9">
        <f>F33+F39+F42</f>
        <v>21250</v>
      </c>
      <c r="G32" s="9">
        <f t="shared" si="0"/>
        <v>177083.33333333334</v>
      </c>
      <c r="H32" s="2">
        <f>H33+H39+H42</f>
        <v>0</v>
      </c>
      <c r="I32" s="9">
        <f t="shared" si="1"/>
        <v>177083.33333333334</v>
      </c>
      <c r="J32" s="9" t="s">
        <v>43</v>
      </c>
      <c r="K32" s="2"/>
      <c r="L32" s="2"/>
      <c r="M32" s="2"/>
      <c r="N32" s="2"/>
      <c r="O32" s="2"/>
      <c r="P32" s="2"/>
      <c r="Q32" s="2"/>
      <c r="R32" s="2"/>
      <c r="S32" s="2"/>
      <c r="T32" s="4"/>
      <c r="U32" s="4"/>
      <c r="V32" s="4"/>
      <c r="W32" s="4"/>
      <c r="X32" s="4"/>
      <c r="Y32" s="4"/>
      <c r="Z32" s="2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4"/>
    </row>
    <row r="33" spans="1:43" ht="12.75">
      <c r="A33" s="2"/>
      <c r="B33" s="3" t="s">
        <v>67</v>
      </c>
      <c r="C33" s="9" t="s">
        <v>68</v>
      </c>
      <c r="D33" s="2"/>
      <c r="E33" s="2"/>
      <c r="F33" s="9">
        <f>SUM(F34:F38)</f>
        <v>12500</v>
      </c>
      <c r="G33" s="9">
        <f t="shared" si="0"/>
        <v>104166.66666666667</v>
      </c>
      <c r="H33" s="2">
        <f>SUM(H34:H38)</f>
        <v>0</v>
      </c>
      <c r="I33" s="9">
        <f t="shared" si="1"/>
        <v>104166.66666666667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4"/>
      <c r="U33" s="4"/>
      <c r="V33" s="4"/>
      <c r="W33" s="4"/>
      <c r="X33" s="4"/>
      <c r="Y33" s="4"/>
      <c r="Z33" s="2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4"/>
    </row>
    <row r="34" spans="1:43" ht="12.75">
      <c r="A34" s="2"/>
      <c r="B34" s="3" t="s">
        <v>69</v>
      </c>
      <c r="C34" s="9" t="s">
        <v>70</v>
      </c>
      <c r="D34" s="2"/>
      <c r="E34" s="2"/>
      <c r="F34" s="18">
        <v>12500</v>
      </c>
      <c r="G34" s="9">
        <f t="shared" si="0"/>
        <v>104166.66666666667</v>
      </c>
      <c r="H34" s="2">
        <v>0</v>
      </c>
      <c r="I34" s="9">
        <f t="shared" si="1"/>
        <v>104166.66666666667</v>
      </c>
      <c r="J34" s="4"/>
      <c r="K34" s="2"/>
      <c r="L34" s="2"/>
      <c r="M34" s="2"/>
      <c r="N34" s="2"/>
      <c r="O34" s="2"/>
      <c r="P34" s="2"/>
      <c r="Q34" s="4"/>
      <c r="R34" s="2"/>
      <c r="S34" s="2"/>
      <c r="T34" s="4"/>
      <c r="U34" s="4"/>
      <c r="V34" s="4"/>
      <c r="W34" s="4"/>
      <c r="X34" s="4"/>
      <c r="Y34" s="4"/>
      <c r="Z34" s="2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4"/>
    </row>
    <row r="35" spans="1:43" ht="12.75">
      <c r="A35" s="2"/>
      <c r="B35" s="3" t="s">
        <v>71</v>
      </c>
      <c r="C35" s="9" t="s">
        <v>72</v>
      </c>
      <c r="D35" s="2"/>
      <c r="E35" s="2"/>
      <c r="F35" s="18">
        <v>0</v>
      </c>
      <c r="G35" s="9">
        <f t="shared" si="0"/>
        <v>0</v>
      </c>
      <c r="H35" s="2">
        <v>0</v>
      </c>
      <c r="I35" s="9">
        <f t="shared" si="1"/>
        <v>0</v>
      </c>
      <c r="J35" s="4"/>
      <c r="K35" s="2"/>
      <c r="L35" s="2"/>
      <c r="M35" s="2"/>
      <c r="N35" s="2"/>
      <c r="O35" s="2"/>
      <c r="P35" s="2"/>
      <c r="Q35" s="4"/>
      <c r="R35" s="2"/>
      <c r="S35" s="2"/>
      <c r="T35" s="4"/>
      <c r="U35" s="4"/>
      <c r="V35" s="4"/>
      <c r="W35" s="4"/>
      <c r="X35" s="4"/>
      <c r="Y35" s="4"/>
      <c r="Z35" s="2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4"/>
    </row>
    <row r="36" spans="1:43" ht="12.75">
      <c r="A36" s="2"/>
      <c r="B36" s="3" t="s">
        <v>73</v>
      </c>
      <c r="C36" s="9" t="s">
        <v>74</v>
      </c>
      <c r="D36" s="2"/>
      <c r="E36" s="2"/>
      <c r="F36" s="18">
        <v>0</v>
      </c>
      <c r="G36" s="9">
        <f t="shared" si="0"/>
        <v>0</v>
      </c>
      <c r="H36" s="2">
        <v>0</v>
      </c>
      <c r="I36" s="9">
        <f t="shared" si="1"/>
        <v>0</v>
      </c>
      <c r="J36" s="4"/>
      <c r="K36" s="2"/>
      <c r="L36" s="2"/>
      <c r="M36" s="2"/>
      <c r="N36" s="2"/>
      <c r="O36" s="2"/>
      <c r="P36" s="2"/>
      <c r="Q36" s="4"/>
      <c r="R36" s="2"/>
      <c r="S36" s="2"/>
      <c r="T36" s="4"/>
      <c r="U36" s="4"/>
      <c r="V36" s="4"/>
      <c r="W36" s="4"/>
      <c r="X36" s="4"/>
      <c r="Y36" s="4"/>
      <c r="Z36" s="2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4"/>
    </row>
    <row r="37" spans="1:43" ht="12.75">
      <c r="A37" s="2"/>
      <c r="B37" s="3" t="s">
        <v>75</v>
      </c>
      <c r="C37" s="9" t="s">
        <v>76</v>
      </c>
      <c r="D37" s="2"/>
      <c r="E37" s="2"/>
      <c r="F37" s="18">
        <v>0</v>
      </c>
      <c r="G37" s="9">
        <f t="shared" si="0"/>
        <v>0</v>
      </c>
      <c r="H37" s="2">
        <v>0</v>
      </c>
      <c r="I37" s="9">
        <f t="shared" si="1"/>
        <v>0</v>
      </c>
      <c r="J37" s="4"/>
      <c r="K37" s="2"/>
      <c r="L37" s="2"/>
      <c r="M37" s="2"/>
      <c r="N37" s="2"/>
      <c r="O37" s="2"/>
      <c r="P37" s="2"/>
      <c r="Q37" s="4"/>
      <c r="R37" s="2"/>
      <c r="S37" s="2"/>
      <c r="T37" s="4"/>
      <c r="U37" s="4"/>
      <c r="V37" s="4"/>
      <c r="W37" s="4"/>
      <c r="X37" s="4"/>
      <c r="Y37" s="4"/>
      <c r="Z37" s="2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4"/>
    </row>
    <row r="38" spans="1:43" ht="12.75">
      <c r="A38" s="2"/>
      <c r="B38" s="3" t="s">
        <v>77</v>
      </c>
      <c r="C38" s="9" t="s">
        <v>78</v>
      </c>
      <c r="D38" s="2"/>
      <c r="E38" s="2"/>
      <c r="F38" s="18">
        <v>0</v>
      </c>
      <c r="G38" s="9">
        <f t="shared" si="0"/>
        <v>0</v>
      </c>
      <c r="H38" s="2">
        <v>0</v>
      </c>
      <c r="I38" s="9">
        <f t="shared" si="1"/>
        <v>0</v>
      </c>
      <c r="J38" s="4"/>
      <c r="K38" s="2"/>
      <c r="L38" s="2"/>
      <c r="M38" s="2"/>
      <c r="N38" s="2"/>
      <c r="O38" s="2"/>
      <c r="P38" s="2"/>
      <c r="Q38" s="4"/>
      <c r="R38" s="2"/>
      <c r="S38" s="2"/>
      <c r="T38" s="4"/>
      <c r="U38" s="4"/>
      <c r="V38" s="4"/>
      <c r="W38" s="4"/>
      <c r="X38" s="4"/>
      <c r="Y38" s="4"/>
      <c r="Z38" s="2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4"/>
    </row>
    <row r="39" spans="1:43" ht="12.75">
      <c r="A39" s="2"/>
      <c r="B39" s="3" t="s">
        <v>79</v>
      </c>
      <c r="C39" s="9" t="s">
        <v>80</v>
      </c>
      <c r="D39" s="2"/>
      <c r="E39" s="2"/>
      <c r="F39" s="9">
        <f>F40</f>
        <v>6250</v>
      </c>
      <c r="G39" s="9">
        <f t="shared" si="0"/>
        <v>52083.333333333336</v>
      </c>
      <c r="H39" s="2">
        <f>H40+H41</f>
        <v>0</v>
      </c>
      <c r="I39" s="9">
        <f t="shared" si="1"/>
        <v>52083.333333333336</v>
      </c>
      <c r="J39" s="2"/>
      <c r="K39" s="2"/>
      <c r="L39" s="2"/>
      <c r="M39" s="2"/>
      <c r="N39" s="2"/>
      <c r="O39" s="2"/>
      <c r="P39" s="2"/>
      <c r="Q39" s="4"/>
      <c r="R39" s="2"/>
      <c r="S39" s="2"/>
      <c r="T39" s="4"/>
      <c r="U39" s="4"/>
      <c r="V39" s="4"/>
      <c r="W39" s="4"/>
      <c r="X39" s="4"/>
      <c r="Y39" s="4"/>
      <c r="Z39" s="2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4"/>
    </row>
    <row r="40" spans="1:43" ht="12.75">
      <c r="A40" s="2"/>
      <c r="B40" s="3" t="s">
        <v>81</v>
      </c>
      <c r="C40" s="9" t="s">
        <v>82</v>
      </c>
      <c r="D40" s="2"/>
      <c r="E40" s="2"/>
      <c r="F40" s="18">
        <v>6250</v>
      </c>
      <c r="G40" s="9">
        <f t="shared" si="0"/>
        <v>52083.333333333336</v>
      </c>
      <c r="H40" s="2">
        <v>0</v>
      </c>
      <c r="I40" s="9">
        <f t="shared" si="1"/>
        <v>52083.333333333336</v>
      </c>
      <c r="J40" s="4"/>
      <c r="K40" s="2"/>
      <c r="L40" s="2"/>
      <c r="M40" s="2"/>
      <c r="N40" s="2"/>
      <c r="O40" s="2"/>
      <c r="P40" s="2"/>
      <c r="Q40" s="4"/>
      <c r="R40" s="2"/>
      <c r="S40" s="2"/>
      <c r="T40" s="4"/>
      <c r="U40" s="4"/>
      <c r="V40" s="4"/>
      <c r="W40" s="4"/>
      <c r="X40" s="4"/>
      <c r="Y40" s="4"/>
      <c r="Z40" s="2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4"/>
    </row>
    <row r="41" spans="1:43" ht="12.75">
      <c r="A41" s="2"/>
      <c r="B41" s="3" t="s">
        <v>83</v>
      </c>
      <c r="C41" s="9" t="s">
        <v>84</v>
      </c>
      <c r="D41" s="2"/>
      <c r="E41" s="2"/>
      <c r="F41" s="18">
        <v>0</v>
      </c>
      <c r="G41" s="9">
        <f t="shared" si="0"/>
        <v>0</v>
      </c>
      <c r="H41" s="2">
        <v>0</v>
      </c>
      <c r="I41" s="9">
        <f t="shared" si="1"/>
        <v>0</v>
      </c>
      <c r="J41" s="4"/>
      <c r="K41" s="2"/>
      <c r="L41" s="2"/>
      <c r="M41" s="2"/>
      <c r="N41" s="2"/>
      <c r="O41" s="2"/>
      <c r="P41" s="2"/>
      <c r="Q41" s="2"/>
      <c r="R41" s="2"/>
      <c r="S41" s="2"/>
      <c r="T41" s="4"/>
      <c r="U41" s="4"/>
      <c r="V41" s="4"/>
      <c r="W41" s="4"/>
      <c r="X41" s="4"/>
      <c r="Y41" s="4"/>
      <c r="Z41" s="2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4"/>
    </row>
    <row r="42" spans="1:43" ht="12.75">
      <c r="A42" s="2"/>
      <c r="B42" s="3" t="s">
        <v>85</v>
      </c>
      <c r="C42" s="9" t="s">
        <v>86</v>
      </c>
      <c r="D42" s="2"/>
      <c r="E42" s="2"/>
      <c r="F42" s="9">
        <f>+F44</f>
        <v>2500</v>
      </c>
      <c r="G42" s="9">
        <f t="shared" si="0"/>
        <v>20833.333333333332</v>
      </c>
      <c r="H42" s="2">
        <f>H43+H44</f>
        <v>0</v>
      </c>
      <c r="I42" s="9">
        <f t="shared" si="1"/>
        <v>20833.333333333332</v>
      </c>
      <c r="J42" s="4"/>
      <c r="K42" s="2"/>
      <c r="L42" s="2"/>
      <c r="M42" s="2"/>
      <c r="N42" s="2"/>
      <c r="O42" s="2"/>
      <c r="P42" s="2"/>
      <c r="Q42" s="2"/>
      <c r="R42" s="2"/>
      <c r="S42" s="2"/>
      <c r="T42" s="4"/>
      <c r="U42" s="4"/>
      <c r="V42" s="4"/>
      <c r="W42" s="4"/>
      <c r="X42" s="4"/>
      <c r="Y42" s="4"/>
      <c r="Z42" s="2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4"/>
    </row>
    <row r="43" spans="1:43" ht="12.75">
      <c r="A43" s="2"/>
      <c r="B43" s="3" t="s">
        <v>87</v>
      </c>
      <c r="C43" s="9" t="s">
        <v>88</v>
      </c>
      <c r="D43" s="2"/>
      <c r="E43" s="2"/>
      <c r="F43" s="18">
        <v>0</v>
      </c>
      <c r="G43" s="9">
        <f t="shared" si="0"/>
        <v>0</v>
      </c>
      <c r="H43" s="2">
        <v>0</v>
      </c>
      <c r="I43" s="9">
        <f t="shared" si="1"/>
        <v>0</v>
      </c>
      <c r="J43" s="4"/>
      <c r="K43" s="2"/>
      <c r="L43" s="2"/>
      <c r="M43" s="2"/>
      <c r="N43" s="2"/>
      <c r="O43" s="2"/>
      <c r="P43" s="2"/>
      <c r="Q43" s="2"/>
      <c r="R43" s="2"/>
      <c r="S43" s="2"/>
      <c r="T43" s="4"/>
      <c r="U43" s="4"/>
      <c r="V43" s="4"/>
      <c r="W43" s="4"/>
      <c r="X43" s="4"/>
      <c r="Y43" s="4"/>
      <c r="Z43" s="2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4"/>
    </row>
    <row r="44" spans="1:43" ht="12.75">
      <c r="A44" s="2"/>
      <c r="B44" s="3" t="s">
        <v>89</v>
      </c>
      <c r="C44" s="9" t="s">
        <v>90</v>
      </c>
      <c r="D44" s="2"/>
      <c r="E44" s="2"/>
      <c r="F44" s="18">
        <v>2500</v>
      </c>
      <c r="G44" s="9">
        <f t="shared" si="0"/>
        <v>20833.333333333332</v>
      </c>
      <c r="H44" s="2">
        <v>0</v>
      </c>
      <c r="I44" s="9">
        <f t="shared" si="1"/>
        <v>20833.333333333332</v>
      </c>
      <c r="J44" s="4"/>
      <c r="K44" s="2"/>
      <c r="L44" s="2"/>
      <c r="M44" s="2"/>
      <c r="N44" s="2"/>
      <c r="O44" s="2"/>
      <c r="P44" s="2"/>
      <c r="Q44" s="2"/>
      <c r="R44" s="2"/>
      <c r="S44" s="2"/>
      <c r="T44" s="4"/>
      <c r="U44" s="4"/>
      <c r="V44" s="4"/>
      <c r="W44" s="4"/>
      <c r="X44" s="4"/>
      <c r="Y44" s="4"/>
      <c r="Z44" s="2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4"/>
    </row>
    <row r="45" spans="1:43" ht="12.75">
      <c r="A45" s="2"/>
      <c r="B45" s="3" t="s">
        <v>91</v>
      </c>
      <c r="C45" s="9" t="s">
        <v>92</v>
      </c>
      <c r="D45" s="2"/>
      <c r="E45" s="2"/>
      <c r="F45" s="18">
        <v>0</v>
      </c>
      <c r="G45" s="9">
        <f t="shared" si="0"/>
        <v>0</v>
      </c>
      <c r="H45" s="2">
        <v>0</v>
      </c>
      <c r="I45" s="9">
        <f t="shared" si="1"/>
        <v>0</v>
      </c>
      <c r="J45" s="4"/>
      <c r="K45" s="2"/>
      <c r="L45" s="2"/>
      <c r="M45" s="2"/>
      <c r="N45" s="2"/>
      <c r="O45" s="2"/>
      <c r="P45" s="2"/>
      <c r="Q45" s="2"/>
      <c r="R45" s="2"/>
      <c r="S45" s="2"/>
      <c r="T45" s="4"/>
      <c r="U45" s="4"/>
      <c r="V45" s="4"/>
      <c r="W45" s="4"/>
      <c r="X45" s="4"/>
      <c r="Y45" s="4"/>
      <c r="Z45" s="2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4"/>
    </row>
    <row r="46" spans="1:43" ht="12.75">
      <c r="A46" s="2"/>
      <c r="B46" s="3" t="s">
        <v>93</v>
      </c>
      <c r="C46" s="9" t="s">
        <v>94</v>
      </c>
      <c r="D46" s="2"/>
      <c r="E46" s="2"/>
      <c r="F46" s="9">
        <f>F21+F32</f>
        <v>86250</v>
      </c>
      <c r="G46" s="9">
        <f t="shared" si="0"/>
        <v>718750</v>
      </c>
      <c r="H46" s="2">
        <f>H20+H21+H32+H45</f>
        <v>680000</v>
      </c>
      <c r="I46" s="9">
        <f t="shared" si="1"/>
        <v>1398750</v>
      </c>
      <c r="J46" s="9" t="s">
        <v>95</v>
      </c>
      <c r="K46" s="2"/>
      <c r="L46" s="2"/>
      <c r="M46" s="2"/>
      <c r="N46" s="2"/>
      <c r="O46" s="2"/>
      <c r="P46" s="2"/>
      <c r="Q46" s="2"/>
      <c r="R46" s="2"/>
      <c r="S46" s="2"/>
      <c r="T46" s="4"/>
      <c r="U46" s="4"/>
      <c r="V46" s="4"/>
      <c r="W46" s="4"/>
      <c r="X46" s="4"/>
      <c r="Y46" s="4"/>
      <c r="Z46" s="2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4"/>
    </row>
    <row r="47" spans="1:43" ht="12.75">
      <c r="A47" s="2"/>
      <c r="B47" s="3" t="s">
        <v>96</v>
      </c>
      <c r="C47" s="9" t="s">
        <v>97</v>
      </c>
      <c r="D47" s="2"/>
      <c r="E47" s="2"/>
      <c r="F47" s="18">
        <v>0</v>
      </c>
      <c r="G47" s="9">
        <f t="shared" si="0"/>
        <v>0</v>
      </c>
      <c r="H47" s="2">
        <f>(-G47)</f>
        <v>0</v>
      </c>
      <c r="I47" s="9">
        <f t="shared" si="1"/>
        <v>0</v>
      </c>
      <c r="J47" s="9" t="s">
        <v>98</v>
      </c>
      <c r="K47" s="2"/>
      <c r="L47" s="2"/>
      <c r="M47" s="2"/>
      <c r="N47" s="2"/>
      <c r="O47" s="2"/>
      <c r="P47" s="2"/>
      <c r="Q47" s="2"/>
      <c r="R47" s="2"/>
      <c r="S47" s="2"/>
      <c r="T47" s="4"/>
      <c r="U47" s="4"/>
      <c r="V47" s="4"/>
      <c r="W47" s="4"/>
      <c r="X47" s="4"/>
      <c r="Y47" s="4"/>
      <c r="Z47" s="2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4"/>
    </row>
    <row r="48" spans="1:43" ht="12.75">
      <c r="A48" s="2"/>
      <c r="B48" s="3" t="s">
        <v>99</v>
      </c>
      <c r="C48" s="9" t="s">
        <v>100</v>
      </c>
      <c r="D48" s="2"/>
      <c r="E48" s="2"/>
      <c r="F48" s="9">
        <f>F46</f>
        <v>86250</v>
      </c>
      <c r="G48" s="9">
        <f t="shared" si="0"/>
        <v>718750</v>
      </c>
      <c r="H48" s="2">
        <f>H46+H47</f>
        <v>680000</v>
      </c>
      <c r="I48" s="9">
        <f t="shared" si="1"/>
        <v>1398750</v>
      </c>
      <c r="J48" s="9" t="s">
        <v>101</v>
      </c>
      <c r="K48" s="2"/>
      <c r="L48" s="2"/>
      <c r="M48" s="2"/>
      <c r="N48" s="2"/>
      <c r="O48" s="2"/>
      <c r="P48" s="2"/>
      <c r="Q48" s="2"/>
      <c r="R48" s="2"/>
      <c r="S48" s="2"/>
      <c r="T48" s="4"/>
      <c r="U48" s="4"/>
      <c r="V48" s="4"/>
      <c r="W48" s="4"/>
      <c r="X48" s="4"/>
      <c r="Y48" s="4"/>
      <c r="Z48" s="2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4"/>
    </row>
    <row r="49" spans="1:43" ht="12.75">
      <c r="A49" s="2"/>
      <c r="B49" s="3" t="s">
        <v>102</v>
      </c>
      <c r="C49" s="9" t="s">
        <v>103</v>
      </c>
      <c r="D49" s="2"/>
      <c r="E49" s="2"/>
      <c r="F49" s="18">
        <v>0</v>
      </c>
      <c r="G49" s="9">
        <f t="shared" si="0"/>
        <v>0</v>
      </c>
      <c r="H49" s="2">
        <v>0</v>
      </c>
      <c r="I49" s="9">
        <f t="shared" si="1"/>
        <v>0</v>
      </c>
      <c r="J49" s="4"/>
      <c r="K49" s="2"/>
      <c r="L49" s="2"/>
      <c r="M49" s="2"/>
      <c r="N49" s="2"/>
      <c r="O49" s="2"/>
      <c r="P49" s="2"/>
      <c r="Q49" s="2"/>
      <c r="R49" s="2"/>
      <c r="S49" s="2"/>
      <c r="T49" s="4"/>
      <c r="U49" s="4"/>
      <c r="V49" s="4"/>
      <c r="W49" s="4"/>
      <c r="X49" s="4"/>
      <c r="Y49" s="4"/>
      <c r="Z49" s="2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4"/>
    </row>
    <row r="50" spans="1:43" ht="12.75">
      <c r="A50" s="2"/>
      <c r="B50" s="3" t="s">
        <v>104</v>
      </c>
      <c r="C50" s="9" t="s">
        <v>105</v>
      </c>
      <c r="D50" s="2"/>
      <c r="E50" s="2"/>
      <c r="F50" s="9">
        <f>F48</f>
        <v>86250</v>
      </c>
      <c r="G50" s="9">
        <f t="shared" si="0"/>
        <v>718750</v>
      </c>
      <c r="H50" s="2">
        <f>H48+H49</f>
        <v>680000</v>
      </c>
      <c r="I50" s="9">
        <f t="shared" si="1"/>
        <v>1398750</v>
      </c>
      <c r="J50" s="9" t="s">
        <v>106</v>
      </c>
      <c r="K50" s="2"/>
      <c r="L50" s="2"/>
      <c r="M50" s="2"/>
      <c r="N50" s="2"/>
      <c r="O50" s="2"/>
      <c r="P50" s="2"/>
      <c r="Q50" s="2"/>
      <c r="R50" s="2"/>
      <c r="S50" s="2"/>
      <c r="T50" s="4"/>
      <c r="U50" s="4"/>
      <c r="V50" s="4"/>
      <c r="W50" s="4"/>
      <c r="X50" s="4"/>
      <c r="Y50" s="4"/>
      <c r="Z50" s="2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4"/>
    </row>
    <row r="51" spans="1:43" ht="12.75">
      <c r="A51" s="2"/>
      <c r="B51" s="16" t="s">
        <v>107</v>
      </c>
      <c r="C51" s="17" t="s">
        <v>108</v>
      </c>
      <c r="D51" s="17"/>
      <c r="E51" s="17"/>
      <c r="F51" s="19">
        <v>0</v>
      </c>
      <c r="G51" s="17">
        <f t="shared" si="0"/>
        <v>0</v>
      </c>
      <c r="H51" s="17">
        <f>(-G51)</f>
        <v>0</v>
      </c>
      <c r="I51" s="17">
        <f t="shared" si="1"/>
        <v>0</v>
      </c>
      <c r="J51" s="17"/>
      <c r="K51" s="2"/>
      <c r="L51" s="2"/>
      <c r="M51" s="2"/>
      <c r="N51" s="2"/>
      <c r="O51" s="2"/>
      <c r="P51" s="2"/>
      <c r="Q51" s="2"/>
      <c r="R51" s="2"/>
      <c r="S51" s="2"/>
      <c r="T51" s="4"/>
      <c r="U51" s="4"/>
      <c r="V51" s="4"/>
      <c r="W51" s="4"/>
      <c r="X51" s="4"/>
      <c r="Y51" s="4"/>
      <c r="Z51" s="2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4"/>
    </row>
    <row r="52" spans="1:43" ht="12.75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4"/>
      <c r="U52" s="4"/>
      <c r="V52" s="4"/>
      <c r="W52" s="4"/>
      <c r="X52" s="4"/>
      <c r="Y52" s="4"/>
      <c r="Z52" s="2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4"/>
    </row>
    <row r="53" spans="1:43" ht="12.75">
      <c r="A53" s="2"/>
      <c r="B53" s="3"/>
      <c r="C53" s="9" t="s">
        <v>109</v>
      </c>
      <c r="D53" s="9"/>
      <c r="E53" s="9"/>
      <c r="F53" s="9"/>
      <c r="G53" s="9"/>
      <c r="H53" s="9"/>
      <c r="I53" s="7"/>
      <c r="J53" s="9"/>
      <c r="K53" s="2"/>
      <c r="L53" s="2"/>
      <c r="M53" s="2"/>
      <c r="N53" s="2"/>
      <c r="O53" s="2"/>
      <c r="P53" s="2"/>
      <c r="Q53" s="2"/>
      <c r="R53" s="2"/>
      <c r="S53" s="2"/>
      <c r="T53" s="4"/>
      <c r="U53" s="4"/>
      <c r="V53" s="4"/>
      <c r="W53" s="4"/>
      <c r="X53" s="4"/>
      <c r="Y53" s="4"/>
      <c r="Z53" s="2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4"/>
    </row>
    <row r="54" spans="1:43" ht="12.75">
      <c r="A54" s="2"/>
      <c r="B54" s="3" t="s">
        <v>110</v>
      </c>
      <c r="C54" s="9" t="s">
        <v>111</v>
      </c>
      <c r="D54" s="2"/>
      <c r="E54" s="2"/>
      <c r="F54" s="9">
        <f>F55</f>
        <v>81250</v>
      </c>
      <c r="G54" s="9">
        <f aca="true" t="shared" si="2" ref="G54:G79">F54/$D$9*1000</f>
        <v>677083.3333333334</v>
      </c>
      <c r="H54" s="9">
        <f>H50-H60-H61-H75-H77</f>
        <v>680000</v>
      </c>
      <c r="I54" s="7">
        <f>G54+H54</f>
        <v>1357083.3333333335</v>
      </c>
      <c r="J54" s="9" t="s">
        <v>112</v>
      </c>
      <c r="K54" s="2"/>
      <c r="L54" s="2"/>
      <c r="M54" s="2"/>
      <c r="N54" s="2"/>
      <c r="O54" s="2"/>
      <c r="P54" s="2"/>
      <c r="Q54" s="2"/>
      <c r="R54" s="2"/>
      <c r="S54" s="2"/>
      <c r="T54" s="4"/>
      <c r="U54" s="4"/>
      <c r="V54" s="4"/>
      <c r="W54" s="4"/>
      <c r="X54" s="4"/>
      <c r="Y54" s="4"/>
      <c r="Z54" s="2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4"/>
    </row>
    <row r="55" spans="1:43" ht="12.75">
      <c r="A55" s="2"/>
      <c r="B55" s="3" t="s">
        <v>113</v>
      </c>
      <c r="C55" s="9" t="s">
        <v>114</v>
      </c>
      <c r="D55" s="2"/>
      <c r="E55" s="2"/>
      <c r="F55" s="9">
        <f>+F50-F61</f>
        <v>81250</v>
      </c>
      <c r="G55" s="9">
        <f t="shared" si="2"/>
        <v>677083.3333333334</v>
      </c>
      <c r="H55" s="9"/>
      <c r="I55" s="9"/>
      <c r="J55" s="9" t="s">
        <v>115</v>
      </c>
      <c r="K55" s="2"/>
      <c r="L55" s="2"/>
      <c r="M55" s="2"/>
      <c r="N55" s="2"/>
      <c r="O55" s="2"/>
      <c r="P55" s="2"/>
      <c r="Q55" s="2"/>
      <c r="R55" s="2"/>
      <c r="S55" s="2"/>
      <c r="T55" s="4"/>
      <c r="U55" s="4"/>
      <c r="V55" s="4"/>
      <c r="W55" s="4"/>
      <c r="X55" s="4"/>
      <c r="Y55" s="4"/>
      <c r="Z55" s="2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4"/>
    </row>
    <row r="56" spans="1:43" ht="12.75">
      <c r="A56" s="2"/>
      <c r="B56" s="3" t="s">
        <v>116</v>
      </c>
      <c r="C56" s="9" t="s">
        <v>117</v>
      </c>
      <c r="D56" s="2"/>
      <c r="E56" s="2"/>
      <c r="F56" s="9">
        <v>0</v>
      </c>
      <c r="G56" s="9">
        <f t="shared" si="2"/>
        <v>0</v>
      </c>
      <c r="H56" s="9"/>
      <c r="I56" s="9"/>
      <c r="J56" s="9" t="s">
        <v>40</v>
      </c>
      <c r="K56" s="2"/>
      <c r="L56" s="2"/>
      <c r="M56" s="2"/>
      <c r="N56" s="2"/>
      <c r="O56" s="2"/>
      <c r="P56" s="2"/>
      <c r="Q56" s="2"/>
      <c r="R56" s="2"/>
      <c r="S56" s="2"/>
      <c r="T56" s="4"/>
      <c r="U56" s="4"/>
      <c r="V56" s="4"/>
      <c r="W56" s="4"/>
      <c r="X56" s="4"/>
      <c r="Y56" s="4"/>
      <c r="Z56" s="2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4"/>
    </row>
    <row r="57" spans="1:43" ht="12.75">
      <c r="A57" s="2"/>
      <c r="B57" s="3" t="s">
        <v>118</v>
      </c>
      <c r="C57" s="9" t="s">
        <v>119</v>
      </c>
      <c r="D57" s="2"/>
      <c r="E57" s="2"/>
      <c r="F57" s="9">
        <v>0</v>
      </c>
      <c r="G57" s="9">
        <f t="shared" si="2"/>
        <v>0</v>
      </c>
      <c r="H57" s="9"/>
      <c r="I57" s="9"/>
      <c r="J57" s="9" t="s">
        <v>40</v>
      </c>
      <c r="K57" s="2"/>
      <c r="L57" s="2"/>
      <c r="M57" s="2"/>
      <c r="N57" s="2"/>
      <c r="O57" s="2"/>
      <c r="P57" s="2"/>
      <c r="Q57" s="2"/>
      <c r="R57" s="2"/>
      <c r="S57" s="2"/>
      <c r="T57" s="4"/>
      <c r="U57" s="4"/>
      <c r="V57" s="4"/>
      <c r="W57" s="4"/>
      <c r="X57" s="4"/>
      <c r="Y57" s="4"/>
      <c r="Z57" s="2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4"/>
    </row>
    <row r="58" spans="1:43" ht="12.75">
      <c r="A58" s="2"/>
      <c r="B58" s="3" t="s">
        <v>120</v>
      </c>
      <c r="C58" s="9" t="s">
        <v>121</v>
      </c>
      <c r="D58" s="2"/>
      <c r="E58" s="2"/>
      <c r="F58" s="9">
        <v>0</v>
      </c>
      <c r="G58" s="9">
        <f t="shared" si="2"/>
        <v>0</v>
      </c>
      <c r="H58" s="9"/>
      <c r="I58" s="9"/>
      <c r="J58" s="9" t="s">
        <v>40</v>
      </c>
      <c r="K58" s="2"/>
      <c r="L58" s="2"/>
      <c r="M58" s="2"/>
      <c r="N58" s="2"/>
      <c r="O58" s="2"/>
      <c r="P58" s="2"/>
      <c r="Q58" s="2"/>
      <c r="R58" s="2"/>
      <c r="S58" s="2"/>
      <c r="T58" s="4"/>
      <c r="U58" s="4"/>
      <c r="V58" s="4"/>
      <c r="W58" s="4"/>
      <c r="X58" s="4"/>
      <c r="Y58" s="4"/>
      <c r="Z58" s="2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4"/>
    </row>
    <row r="59" spans="1:43" ht="12.75">
      <c r="A59" s="2"/>
      <c r="B59" s="3" t="s">
        <v>122</v>
      </c>
      <c r="C59" s="9" t="s">
        <v>123</v>
      </c>
      <c r="D59" s="2"/>
      <c r="E59" s="2"/>
      <c r="F59" s="9">
        <v>0</v>
      </c>
      <c r="G59" s="9">
        <f t="shared" si="2"/>
        <v>0</v>
      </c>
      <c r="H59" s="9"/>
      <c r="I59" s="9"/>
      <c r="J59" s="9"/>
      <c r="K59" s="2"/>
      <c r="L59" s="2"/>
      <c r="M59" s="2"/>
      <c r="N59" s="2"/>
      <c r="O59" s="2"/>
      <c r="P59" s="2"/>
      <c r="Q59" s="2"/>
      <c r="R59" s="2"/>
      <c r="S59" s="2"/>
      <c r="T59" s="4"/>
      <c r="U59" s="4"/>
      <c r="V59" s="4"/>
      <c r="W59" s="4"/>
      <c r="X59" s="4"/>
      <c r="Y59" s="4"/>
      <c r="Z59" s="2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4"/>
    </row>
    <row r="60" spans="1:43" ht="12.75">
      <c r="A60" s="2"/>
      <c r="B60" s="3" t="s">
        <v>124</v>
      </c>
      <c r="C60" s="9" t="s">
        <v>125</v>
      </c>
      <c r="D60" s="2"/>
      <c r="E60" s="2"/>
      <c r="F60" s="9">
        <v>0</v>
      </c>
      <c r="G60" s="9">
        <f t="shared" si="2"/>
        <v>0</v>
      </c>
      <c r="H60" s="9">
        <v>0</v>
      </c>
      <c r="I60" s="9">
        <f aca="true" t="shared" si="3" ref="I60:I79">G60+H60</f>
        <v>0</v>
      </c>
      <c r="J60" s="9"/>
      <c r="K60" s="2"/>
      <c r="L60" s="2"/>
      <c r="M60" s="2"/>
      <c r="N60" s="2"/>
      <c r="O60" s="2"/>
      <c r="P60" s="2"/>
      <c r="Q60" s="2"/>
      <c r="R60" s="2"/>
      <c r="S60" s="2"/>
      <c r="T60" s="4"/>
      <c r="U60" s="4"/>
      <c r="V60" s="4"/>
      <c r="W60" s="4"/>
      <c r="X60" s="4"/>
      <c r="Y60" s="4"/>
      <c r="Z60" s="2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4"/>
    </row>
    <row r="61" spans="1:43" ht="12.75">
      <c r="A61" s="2"/>
      <c r="B61" s="3" t="s">
        <v>126</v>
      </c>
      <c r="C61" s="9" t="s">
        <v>127</v>
      </c>
      <c r="D61" s="2"/>
      <c r="E61" s="2"/>
      <c r="F61" s="9">
        <f>F69</f>
        <v>5000</v>
      </c>
      <c r="G61" s="9">
        <f t="shared" si="2"/>
        <v>41666.666666666664</v>
      </c>
      <c r="H61" s="9">
        <f>H62+H63</f>
        <v>0</v>
      </c>
      <c r="I61" s="9">
        <f t="shared" si="3"/>
        <v>41666.666666666664</v>
      </c>
      <c r="J61" s="9" t="s">
        <v>98</v>
      </c>
      <c r="K61" s="2"/>
      <c r="L61" s="2"/>
      <c r="M61" s="2"/>
      <c r="N61" s="2"/>
      <c r="O61" s="2"/>
      <c r="P61" s="2"/>
      <c r="Q61" s="2"/>
      <c r="R61" s="2"/>
      <c r="S61" s="2"/>
      <c r="T61" s="4"/>
      <c r="U61" s="4"/>
      <c r="V61" s="4"/>
      <c r="W61" s="4"/>
      <c r="X61" s="4"/>
      <c r="Y61" s="4"/>
      <c r="Z61" s="2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4"/>
    </row>
    <row r="62" spans="1:43" ht="12.75">
      <c r="A62" s="2"/>
      <c r="B62" s="3" t="s">
        <v>128</v>
      </c>
      <c r="C62" s="9" t="s">
        <v>129</v>
      </c>
      <c r="D62" s="2"/>
      <c r="E62" s="2"/>
      <c r="F62" s="18">
        <v>0</v>
      </c>
      <c r="G62" s="9">
        <f t="shared" si="2"/>
        <v>0</v>
      </c>
      <c r="H62" s="9">
        <v>0</v>
      </c>
      <c r="I62" s="9">
        <f t="shared" si="3"/>
        <v>0</v>
      </c>
      <c r="J62" s="4"/>
      <c r="K62" s="2"/>
      <c r="L62" s="2"/>
      <c r="M62" s="2"/>
      <c r="N62" s="2"/>
      <c r="O62" s="2"/>
      <c r="P62" s="2"/>
      <c r="Q62" s="2"/>
      <c r="R62" s="2"/>
      <c r="S62" s="2"/>
      <c r="T62" s="4"/>
      <c r="U62" s="4"/>
      <c r="V62" s="4"/>
      <c r="W62" s="4"/>
      <c r="X62" s="4"/>
      <c r="Y62" s="4"/>
      <c r="Z62" s="2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4"/>
    </row>
    <row r="63" spans="1:43" ht="12.75">
      <c r="A63" s="2"/>
      <c r="B63" s="3" t="s">
        <v>130</v>
      </c>
      <c r="C63" s="9" t="s">
        <v>131</v>
      </c>
      <c r="D63" s="2"/>
      <c r="E63" s="2"/>
      <c r="F63" s="9">
        <f>F69</f>
        <v>5000</v>
      </c>
      <c r="G63" s="9">
        <f t="shared" si="2"/>
        <v>41666.666666666664</v>
      </c>
      <c r="H63" s="9">
        <f>SUM(H64:H74)</f>
        <v>0</v>
      </c>
      <c r="I63" s="9">
        <f t="shared" si="3"/>
        <v>41666.666666666664</v>
      </c>
      <c r="J63" s="4"/>
      <c r="K63" s="2"/>
      <c r="L63" s="2"/>
      <c r="M63" s="2"/>
      <c r="N63" s="2"/>
      <c r="O63" s="2"/>
      <c r="P63" s="2"/>
      <c r="Q63" s="2"/>
      <c r="R63" s="2"/>
      <c r="S63" s="2"/>
      <c r="T63" s="4"/>
      <c r="U63" s="4"/>
      <c r="V63" s="4"/>
      <c r="W63" s="4"/>
      <c r="X63" s="4"/>
      <c r="Y63" s="4"/>
      <c r="Z63" s="2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4"/>
    </row>
    <row r="64" spans="1:43" ht="12.75">
      <c r="A64" s="2"/>
      <c r="B64" s="3" t="s">
        <v>132</v>
      </c>
      <c r="C64" s="9" t="s">
        <v>133</v>
      </c>
      <c r="D64" s="2"/>
      <c r="E64" s="2"/>
      <c r="F64" s="18">
        <v>0</v>
      </c>
      <c r="G64" s="9">
        <f t="shared" si="2"/>
        <v>0</v>
      </c>
      <c r="H64" s="9">
        <v>0</v>
      </c>
      <c r="I64" s="9">
        <f t="shared" si="3"/>
        <v>0</v>
      </c>
      <c r="J64" s="9"/>
      <c r="K64" s="2"/>
      <c r="L64" s="2"/>
      <c r="M64" s="2"/>
      <c r="N64" s="2"/>
      <c r="O64" s="2"/>
      <c r="P64" s="2"/>
      <c r="Q64" s="2"/>
      <c r="R64" s="2"/>
      <c r="S64" s="2"/>
      <c r="T64" s="4"/>
      <c r="U64" s="4"/>
      <c r="V64" s="4"/>
      <c r="W64" s="4"/>
      <c r="X64" s="4"/>
      <c r="Y64" s="4"/>
      <c r="Z64" s="2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4"/>
    </row>
    <row r="65" spans="1:43" ht="12.75">
      <c r="A65" s="2"/>
      <c r="B65" s="3" t="s">
        <v>134</v>
      </c>
      <c r="C65" s="9" t="s">
        <v>135</v>
      </c>
      <c r="D65" s="2"/>
      <c r="E65" s="2"/>
      <c r="F65" s="18">
        <v>0</v>
      </c>
      <c r="G65" s="9">
        <f t="shared" si="2"/>
        <v>0</v>
      </c>
      <c r="H65" s="9">
        <v>0</v>
      </c>
      <c r="I65" s="9">
        <f t="shared" si="3"/>
        <v>0</v>
      </c>
      <c r="J65" s="9"/>
      <c r="K65" s="2"/>
      <c r="L65" s="2"/>
      <c r="M65" s="2"/>
      <c r="N65" s="2"/>
      <c r="O65" s="2"/>
      <c r="P65" s="2"/>
      <c r="Q65" s="2"/>
      <c r="R65" s="2"/>
      <c r="S65" s="2"/>
      <c r="T65" s="4"/>
      <c r="U65" s="4"/>
      <c r="V65" s="4"/>
      <c r="W65" s="4"/>
      <c r="X65" s="4"/>
      <c r="Y65" s="4"/>
      <c r="Z65" s="2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4"/>
    </row>
    <row r="66" spans="1:43" ht="12.75">
      <c r="A66" s="2"/>
      <c r="B66" s="3" t="s">
        <v>136</v>
      </c>
      <c r="C66" s="9" t="s">
        <v>137</v>
      </c>
      <c r="D66" s="2"/>
      <c r="E66" s="2"/>
      <c r="F66" s="18">
        <v>0</v>
      </c>
      <c r="G66" s="9">
        <f t="shared" si="2"/>
        <v>0</v>
      </c>
      <c r="H66" s="9">
        <v>0</v>
      </c>
      <c r="I66" s="9">
        <f t="shared" si="3"/>
        <v>0</v>
      </c>
      <c r="J66" s="9"/>
      <c r="K66" s="2"/>
      <c r="L66" s="2"/>
      <c r="M66" s="2"/>
      <c r="N66" s="2"/>
      <c r="O66" s="2"/>
      <c r="P66" s="2"/>
      <c r="Q66" s="2"/>
      <c r="R66" s="2"/>
      <c r="S66" s="2"/>
      <c r="T66" s="4"/>
      <c r="U66" s="4"/>
      <c r="V66" s="4"/>
      <c r="W66" s="4"/>
      <c r="X66" s="4"/>
      <c r="Y66" s="4"/>
      <c r="Z66" s="2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4"/>
    </row>
    <row r="67" spans="1:43" ht="12.75">
      <c r="A67" s="2"/>
      <c r="B67" s="3" t="s">
        <v>138</v>
      </c>
      <c r="C67" s="9" t="s">
        <v>139</v>
      </c>
      <c r="D67" s="2"/>
      <c r="E67" s="2"/>
      <c r="F67" s="18">
        <v>0</v>
      </c>
      <c r="G67" s="9">
        <f t="shared" si="2"/>
        <v>0</v>
      </c>
      <c r="H67" s="9">
        <v>0</v>
      </c>
      <c r="I67" s="9">
        <f t="shared" si="3"/>
        <v>0</v>
      </c>
      <c r="J67" s="9"/>
      <c r="K67" s="2"/>
      <c r="L67" s="2"/>
      <c r="M67" s="2"/>
      <c r="N67" s="2"/>
      <c r="O67" s="2"/>
      <c r="P67" s="2"/>
      <c r="Q67" s="2"/>
      <c r="R67" s="2"/>
      <c r="S67" s="2"/>
      <c r="T67" s="4"/>
      <c r="U67" s="4"/>
      <c r="V67" s="4"/>
      <c r="W67" s="4"/>
      <c r="X67" s="4"/>
      <c r="Y67" s="4"/>
      <c r="Z67" s="2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4"/>
    </row>
    <row r="68" spans="1:43" ht="12.75">
      <c r="A68" s="2"/>
      <c r="B68" s="3" t="s">
        <v>140</v>
      </c>
      <c r="C68" s="9" t="s">
        <v>141</v>
      </c>
      <c r="D68" s="2"/>
      <c r="E68" s="2"/>
      <c r="F68" s="18">
        <v>0</v>
      </c>
      <c r="G68" s="9">
        <f t="shared" si="2"/>
        <v>0</v>
      </c>
      <c r="H68" s="9">
        <v>0</v>
      </c>
      <c r="I68" s="9">
        <f t="shared" si="3"/>
        <v>0</v>
      </c>
      <c r="J68" s="9"/>
      <c r="K68" s="2"/>
      <c r="L68" s="2"/>
      <c r="M68" s="2"/>
      <c r="N68" s="2"/>
      <c r="O68" s="2"/>
      <c r="P68" s="2"/>
      <c r="Q68" s="2"/>
      <c r="R68" s="2"/>
      <c r="S68" s="2"/>
      <c r="T68" s="4"/>
      <c r="U68" s="4"/>
      <c r="V68" s="4"/>
      <c r="W68" s="4"/>
      <c r="X68" s="4"/>
      <c r="Y68" s="4"/>
      <c r="Z68" s="2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4"/>
    </row>
    <row r="69" spans="1:43" ht="12.75">
      <c r="A69" s="2"/>
      <c r="B69" s="3" t="s">
        <v>142</v>
      </c>
      <c r="C69" s="9" t="s">
        <v>143</v>
      </c>
      <c r="D69" s="2"/>
      <c r="E69" s="2"/>
      <c r="F69" s="18">
        <v>5000</v>
      </c>
      <c r="G69" s="9">
        <f t="shared" si="2"/>
        <v>41666.666666666664</v>
      </c>
      <c r="H69" s="9">
        <v>0</v>
      </c>
      <c r="I69" s="9">
        <f t="shared" si="3"/>
        <v>41666.666666666664</v>
      </c>
      <c r="J69" s="9"/>
      <c r="K69" s="2"/>
      <c r="L69" s="2"/>
      <c r="M69" s="2"/>
      <c r="N69" s="2"/>
      <c r="O69" s="2"/>
      <c r="P69" s="2"/>
      <c r="Q69" s="4"/>
      <c r="R69" s="2"/>
      <c r="S69" s="2"/>
      <c r="T69" s="4"/>
      <c r="U69" s="4"/>
      <c r="V69" s="4"/>
      <c r="W69" s="4"/>
      <c r="X69" s="4"/>
      <c r="Y69" s="4"/>
      <c r="Z69" s="2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4"/>
    </row>
    <row r="70" spans="1:43" ht="12.75">
      <c r="A70" s="2"/>
      <c r="B70" s="3" t="s">
        <v>144</v>
      </c>
      <c r="C70" s="9" t="s">
        <v>145</v>
      </c>
      <c r="D70" s="2"/>
      <c r="E70" s="2"/>
      <c r="F70" s="18">
        <v>0</v>
      </c>
      <c r="G70" s="9">
        <f t="shared" si="2"/>
        <v>0</v>
      </c>
      <c r="H70" s="9">
        <v>0</v>
      </c>
      <c r="I70" s="9">
        <f t="shared" si="3"/>
        <v>0</v>
      </c>
      <c r="J70" s="9"/>
      <c r="K70" s="2"/>
      <c r="L70" s="2"/>
      <c r="M70" s="2"/>
      <c r="N70" s="2"/>
      <c r="O70" s="2"/>
      <c r="P70" s="2"/>
      <c r="Q70" s="2"/>
      <c r="R70" s="2"/>
      <c r="S70" s="2"/>
      <c r="T70" s="4"/>
      <c r="U70" s="4"/>
      <c r="V70" s="4"/>
      <c r="W70" s="4"/>
      <c r="X70" s="4"/>
      <c r="Y70" s="4"/>
      <c r="Z70" s="2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4"/>
    </row>
    <row r="71" spans="1:43" ht="12.75">
      <c r="A71" s="2"/>
      <c r="B71" s="3" t="s">
        <v>146</v>
      </c>
      <c r="C71" s="9" t="s">
        <v>147</v>
      </c>
      <c r="D71" s="2"/>
      <c r="E71" s="2"/>
      <c r="F71" s="18">
        <v>0</v>
      </c>
      <c r="G71" s="9">
        <f t="shared" si="2"/>
        <v>0</v>
      </c>
      <c r="H71" s="9">
        <v>0</v>
      </c>
      <c r="I71" s="9">
        <f t="shared" si="3"/>
        <v>0</v>
      </c>
      <c r="J71" s="9"/>
      <c r="K71" s="2"/>
      <c r="L71" s="2"/>
      <c r="M71" s="2"/>
      <c r="N71" s="2"/>
      <c r="O71" s="2"/>
      <c r="P71" s="2"/>
      <c r="Q71" s="2"/>
      <c r="R71" s="2"/>
      <c r="S71" s="2"/>
      <c r="T71" s="4"/>
      <c r="U71" s="4"/>
      <c r="V71" s="4"/>
      <c r="W71" s="4"/>
      <c r="X71" s="4"/>
      <c r="Y71" s="4"/>
      <c r="Z71" s="2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4"/>
    </row>
    <row r="72" spans="1:43" ht="12.75">
      <c r="A72" s="2"/>
      <c r="B72" s="3" t="s">
        <v>148</v>
      </c>
      <c r="C72" s="9" t="s">
        <v>149</v>
      </c>
      <c r="D72" s="2"/>
      <c r="E72" s="2"/>
      <c r="F72" s="18">
        <v>0</v>
      </c>
      <c r="G72" s="9">
        <f t="shared" si="2"/>
        <v>0</v>
      </c>
      <c r="H72" s="9">
        <v>0</v>
      </c>
      <c r="I72" s="9">
        <f t="shared" si="3"/>
        <v>0</v>
      </c>
      <c r="J72" s="9"/>
      <c r="K72" s="2"/>
      <c r="L72" s="2"/>
      <c r="M72" s="2"/>
      <c r="N72" s="2"/>
      <c r="O72" s="2"/>
      <c r="P72" s="2"/>
      <c r="Q72" s="2"/>
      <c r="R72" s="2"/>
      <c r="S72" s="2"/>
      <c r="T72" s="4"/>
      <c r="U72" s="4"/>
      <c r="V72" s="4"/>
      <c r="W72" s="4"/>
      <c r="X72" s="4"/>
      <c r="Y72" s="4"/>
      <c r="Z72" s="2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4"/>
    </row>
    <row r="73" spans="1:43" ht="12.75">
      <c r="A73" s="2"/>
      <c r="B73" s="3" t="s">
        <v>150</v>
      </c>
      <c r="C73" s="9" t="s">
        <v>151</v>
      </c>
      <c r="D73" s="2"/>
      <c r="E73" s="2"/>
      <c r="F73" s="18">
        <v>0</v>
      </c>
      <c r="G73" s="9">
        <f t="shared" si="2"/>
        <v>0</v>
      </c>
      <c r="H73" s="9">
        <v>0</v>
      </c>
      <c r="I73" s="9">
        <f t="shared" si="3"/>
        <v>0</v>
      </c>
      <c r="J73" s="9"/>
      <c r="K73" s="2"/>
      <c r="L73" s="2"/>
      <c r="M73" s="2"/>
      <c r="N73" s="2"/>
      <c r="O73" s="2"/>
      <c r="P73" s="2"/>
      <c r="Q73" s="2"/>
      <c r="R73" s="2"/>
      <c r="S73" s="2"/>
      <c r="T73" s="4"/>
      <c r="U73" s="4"/>
      <c r="V73" s="4"/>
      <c r="W73" s="4"/>
      <c r="X73" s="4"/>
      <c r="Y73" s="4"/>
      <c r="Z73" s="2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4"/>
    </row>
    <row r="74" spans="1:43" ht="12.75">
      <c r="A74" s="2"/>
      <c r="B74" s="3" t="s">
        <v>152</v>
      </c>
      <c r="C74" s="9" t="s">
        <v>153</v>
      </c>
      <c r="D74" s="2"/>
      <c r="E74" s="2"/>
      <c r="F74" s="18">
        <v>0</v>
      </c>
      <c r="G74" s="9">
        <f t="shared" si="2"/>
        <v>0</v>
      </c>
      <c r="H74" s="9">
        <v>0</v>
      </c>
      <c r="I74" s="9">
        <f t="shared" si="3"/>
        <v>0</v>
      </c>
      <c r="J74" s="4"/>
      <c r="K74" s="2"/>
      <c r="L74" s="2"/>
      <c r="M74" s="2"/>
      <c r="N74" s="2"/>
      <c r="O74" s="2"/>
      <c r="P74" s="2"/>
      <c r="Q74" s="2"/>
      <c r="R74" s="2"/>
      <c r="S74" s="2"/>
      <c r="T74" s="4"/>
      <c r="U74" s="4"/>
      <c r="V74" s="4"/>
      <c r="W74" s="4"/>
      <c r="X74" s="4"/>
      <c r="Y74" s="4"/>
      <c r="Z74" s="2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4"/>
    </row>
    <row r="75" spans="1:43" ht="12.75">
      <c r="A75" s="2"/>
      <c r="B75" s="3" t="s">
        <v>154</v>
      </c>
      <c r="C75" s="9" t="s">
        <v>155</v>
      </c>
      <c r="D75" s="2"/>
      <c r="E75" s="2"/>
      <c r="F75" s="18">
        <v>0</v>
      </c>
      <c r="G75" s="9">
        <f t="shared" si="2"/>
        <v>0</v>
      </c>
      <c r="H75" s="9">
        <v>0</v>
      </c>
      <c r="I75" s="9">
        <f t="shared" si="3"/>
        <v>0</v>
      </c>
      <c r="J75" s="9"/>
      <c r="K75" s="2"/>
      <c r="L75" s="2"/>
      <c r="M75" s="2"/>
      <c r="N75" s="2"/>
      <c r="O75" s="2"/>
      <c r="P75" s="2"/>
      <c r="Q75" s="2"/>
      <c r="R75" s="2"/>
      <c r="S75" s="2"/>
      <c r="T75" s="4"/>
      <c r="U75" s="4"/>
      <c r="V75" s="4"/>
      <c r="W75" s="4"/>
      <c r="X75" s="4"/>
      <c r="Y75" s="4"/>
      <c r="Z75" s="2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4"/>
    </row>
    <row r="76" spans="1:43" ht="12.75">
      <c r="A76" s="2"/>
      <c r="B76" s="3" t="s">
        <v>156</v>
      </c>
      <c r="C76" s="9" t="s">
        <v>157</v>
      </c>
      <c r="D76" s="2"/>
      <c r="E76" s="2"/>
      <c r="F76" s="9">
        <f>F78</f>
        <v>86250</v>
      </c>
      <c r="G76" s="9">
        <f t="shared" si="2"/>
        <v>718750</v>
      </c>
      <c r="H76" s="9">
        <f>H54+H60+H61+H75</f>
        <v>680000</v>
      </c>
      <c r="I76" s="9">
        <f t="shared" si="3"/>
        <v>1398750</v>
      </c>
      <c r="J76" s="9" t="s">
        <v>95</v>
      </c>
      <c r="K76" s="2"/>
      <c r="L76" s="2"/>
      <c r="M76" s="2"/>
      <c r="N76" s="2"/>
      <c r="O76" s="2"/>
      <c r="P76" s="2"/>
      <c r="Q76" s="2"/>
      <c r="R76" s="2"/>
      <c r="S76" s="2"/>
      <c r="T76" s="4"/>
      <c r="U76" s="4"/>
      <c r="V76" s="4"/>
      <c r="W76" s="4"/>
      <c r="X76" s="4"/>
      <c r="Y76" s="4"/>
      <c r="Z76" s="2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4"/>
    </row>
    <row r="77" spans="1:43" ht="12.75">
      <c r="A77" s="2"/>
      <c r="B77" s="3" t="s">
        <v>158</v>
      </c>
      <c r="C77" s="9" t="s">
        <v>159</v>
      </c>
      <c r="D77" s="2"/>
      <c r="E77" s="2"/>
      <c r="F77" s="18">
        <v>0</v>
      </c>
      <c r="G77" s="9">
        <f t="shared" si="2"/>
        <v>0</v>
      </c>
      <c r="H77" s="9">
        <v>0</v>
      </c>
      <c r="I77" s="9">
        <f t="shared" si="3"/>
        <v>0</v>
      </c>
      <c r="J77" s="9"/>
      <c r="K77" s="2"/>
      <c r="L77" s="2"/>
      <c r="M77" s="2"/>
      <c r="N77" s="2"/>
      <c r="O77" s="2"/>
      <c r="P77" s="2"/>
      <c r="Q77" s="2"/>
      <c r="R77" s="2"/>
      <c r="S77" s="2"/>
      <c r="T77" s="4"/>
      <c r="U77" s="4"/>
      <c r="V77" s="4"/>
      <c r="W77" s="4"/>
      <c r="X77" s="4"/>
      <c r="Y77" s="4"/>
      <c r="Z77" s="2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4"/>
    </row>
    <row r="78" spans="1:43" ht="12.75">
      <c r="A78" s="2"/>
      <c r="B78" s="3" t="s">
        <v>160</v>
      </c>
      <c r="C78" s="9" t="s">
        <v>161</v>
      </c>
      <c r="D78" s="2"/>
      <c r="E78" s="2"/>
      <c r="F78" s="9">
        <f>F50</f>
        <v>86250</v>
      </c>
      <c r="G78" s="9">
        <f t="shared" si="2"/>
        <v>718750</v>
      </c>
      <c r="H78" s="9">
        <f>H76+H77</f>
        <v>680000</v>
      </c>
      <c r="I78" s="9">
        <f t="shared" si="3"/>
        <v>1398750</v>
      </c>
      <c r="J78" s="9" t="s">
        <v>162</v>
      </c>
      <c r="K78" s="2"/>
      <c r="L78" s="2"/>
      <c r="M78" s="2"/>
      <c r="N78" s="2"/>
      <c r="O78" s="2"/>
      <c r="P78" s="2"/>
      <c r="Q78" s="2"/>
      <c r="R78" s="2"/>
      <c r="S78" s="2"/>
      <c r="T78" s="4"/>
      <c r="U78" s="4"/>
      <c r="V78" s="4"/>
      <c r="W78" s="4"/>
      <c r="X78" s="4"/>
      <c r="Y78" s="4"/>
      <c r="Z78" s="2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4"/>
    </row>
    <row r="79" spans="1:43" ht="12.75">
      <c r="A79" s="2"/>
      <c r="B79" s="16" t="s">
        <v>163</v>
      </c>
      <c r="C79" s="17" t="s">
        <v>164</v>
      </c>
      <c r="D79" s="17"/>
      <c r="E79" s="17"/>
      <c r="F79" s="19">
        <v>0</v>
      </c>
      <c r="G79" s="17">
        <f t="shared" si="2"/>
        <v>0</v>
      </c>
      <c r="H79" s="17">
        <f>(-G79)</f>
        <v>0</v>
      </c>
      <c r="I79" s="17">
        <f t="shared" si="3"/>
        <v>0</v>
      </c>
      <c r="J79" s="17"/>
      <c r="K79" s="2"/>
      <c r="L79" s="2"/>
      <c r="M79" s="2"/>
      <c r="N79" s="2"/>
      <c r="O79" s="2"/>
      <c r="P79" s="2"/>
      <c r="Q79" s="2"/>
      <c r="R79" s="2"/>
      <c r="S79" s="2"/>
      <c r="T79" s="4"/>
      <c r="U79" s="4"/>
      <c r="V79" s="4"/>
      <c r="W79" s="4"/>
      <c r="X79" s="4"/>
      <c r="Y79" s="4"/>
      <c r="Z79" s="2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4"/>
    </row>
    <row r="80" spans="1:43" ht="12.75">
      <c r="A80" s="2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4"/>
      <c r="U80" s="4"/>
      <c r="V80" s="4"/>
      <c r="W80" s="4"/>
      <c r="X80" s="4"/>
      <c r="Y80" s="4"/>
      <c r="Z80" s="2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4"/>
    </row>
    <row r="81" spans="1:43" ht="12.75">
      <c r="A81" s="2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4"/>
      <c r="U81" s="4"/>
      <c r="V81" s="4"/>
      <c r="W81" s="4"/>
      <c r="X81" s="4"/>
      <c r="Y81" s="4"/>
      <c r="Z81" s="2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4"/>
    </row>
    <row r="82" spans="1:43" ht="12.75">
      <c r="A82" s="2"/>
      <c r="B82" s="6" t="s">
        <v>165</v>
      </c>
      <c r="C82" s="7" t="s">
        <v>166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4"/>
      <c r="U82" s="4"/>
      <c r="V82" s="4"/>
      <c r="W82" s="4"/>
      <c r="X82" s="4"/>
      <c r="Y82" s="4"/>
      <c r="Z82" s="2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4"/>
    </row>
    <row r="83" spans="1:43" ht="12.75">
      <c r="A83" s="2"/>
      <c r="B83" s="3"/>
      <c r="C83" s="2"/>
      <c r="D83" s="2"/>
      <c r="E83" s="2"/>
      <c r="F83" s="9" t="s">
        <v>167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4"/>
      <c r="U83" s="4"/>
      <c r="V83" s="4"/>
      <c r="W83" s="4"/>
      <c r="X83" s="4"/>
      <c r="Y83" s="4"/>
      <c r="Z83" s="2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4"/>
    </row>
    <row r="84" spans="1:43" ht="12.75">
      <c r="A84" s="2"/>
      <c r="B84" s="10" t="s">
        <v>168</v>
      </c>
      <c r="C84" s="10" t="s">
        <v>169</v>
      </c>
      <c r="D84" s="12"/>
      <c r="E84" s="12" t="s">
        <v>170</v>
      </c>
      <c r="F84" s="20"/>
      <c r="G84" s="20" t="s">
        <v>171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10" t="s">
        <v>172</v>
      </c>
      <c r="S84" s="2"/>
      <c r="T84" s="4"/>
      <c r="U84" s="4"/>
      <c r="V84" s="4"/>
      <c r="W84" s="4"/>
      <c r="X84" s="4"/>
      <c r="Y84" s="4"/>
      <c r="Z84" s="2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4"/>
    </row>
    <row r="85" spans="1:43" ht="12.75">
      <c r="A85" s="2"/>
      <c r="B85" s="16" t="s">
        <v>34</v>
      </c>
      <c r="C85" s="17" t="s">
        <v>34</v>
      </c>
      <c r="D85" s="17"/>
      <c r="E85" s="17" t="s">
        <v>173</v>
      </c>
      <c r="F85" s="17" t="s">
        <v>10</v>
      </c>
      <c r="G85" s="17" t="s">
        <v>11</v>
      </c>
      <c r="H85" s="17" t="s">
        <v>12</v>
      </c>
      <c r="I85" s="17" t="s">
        <v>13</v>
      </c>
      <c r="J85" s="17" t="s">
        <v>14</v>
      </c>
      <c r="K85" s="17" t="s">
        <v>15</v>
      </c>
      <c r="L85" s="17" t="s">
        <v>16</v>
      </c>
      <c r="M85" s="17" t="s">
        <v>17</v>
      </c>
      <c r="N85" s="17" t="s">
        <v>18</v>
      </c>
      <c r="O85" s="17" t="s">
        <v>19</v>
      </c>
      <c r="P85" s="17" t="s">
        <v>20</v>
      </c>
      <c r="Q85" s="17" t="s">
        <v>21</v>
      </c>
      <c r="R85" s="17"/>
      <c r="S85" s="2"/>
      <c r="T85" s="4"/>
      <c r="U85" s="4"/>
      <c r="V85" s="4"/>
      <c r="W85" s="4"/>
      <c r="X85" s="4"/>
      <c r="Y85" s="4"/>
      <c r="Z85" s="2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4"/>
    </row>
    <row r="86" spans="1:43" ht="12.75">
      <c r="A86" s="2"/>
      <c r="B86" s="3">
        <v>1</v>
      </c>
      <c r="C86" s="18" t="s">
        <v>174</v>
      </c>
      <c r="D86" s="2"/>
      <c r="E86" s="9" t="s">
        <v>175</v>
      </c>
      <c r="F86" s="18">
        <v>1</v>
      </c>
      <c r="G86" s="18">
        <v>1</v>
      </c>
      <c r="H86" s="18">
        <v>1</v>
      </c>
      <c r="I86" s="18">
        <v>1</v>
      </c>
      <c r="J86" s="18">
        <v>1</v>
      </c>
      <c r="K86" s="18">
        <v>1</v>
      </c>
      <c r="L86" s="18">
        <v>1</v>
      </c>
      <c r="M86" s="18">
        <v>1</v>
      </c>
      <c r="N86" s="18">
        <v>1</v>
      </c>
      <c r="O86" s="18">
        <v>1</v>
      </c>
      <c r="P86" s="18">
        <v>1</v>
      </c>
      <c r="Q86" s="18">
        <v>1</v>
      </c>
      <c r="R86" s="9">
        <f aca="true" t="shared" si="4" ref="R86:R105">SUM(F86:Q86)</f>
        <v>12</v>
      </c>
      <c r="S86" s="2"/>
      <c r="T86" s="4"/>
      <c r="U86" s="4"/>
      <c r="V86" s="4"/>
      <c r="W86" s="4"/>
      <c r="X86" s="4"/>
      <c r="Y86" s="4"/>
      <c r="Z86" s="2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4"/>
    </row>
    <row r="87" spans="1:43" ht="12.75">
      <c r="A87" s="2"/>
      <c r="B87" s="3">
        <v>2</v>
      </c>
      <c r="C87" s="18" t="s">
        <v>176</v>
      </c>
      <c r="D87" s="2"/>
      <c r="E87" s="9" t="str">
        <f aca="true" t="shared" si="5" ref="E87:E105">+E86</f>
        <v>извођење</v>
      </c>
      <c r="F87" s="18">
        <v>6</v>
      </c>
      <c r="G87" s="18">
        <v>6</v>
      </c>
      <c r="H87" s="18">
        <v>6</v>
      </c>
      <c r="I87" s="18">
        <v>6</v>
      </c>
      <c r="J87" s="18">
        <v>6</v>
      </c>
      <c r="K87" s="18">
        <v>6</v>
      </c>
      <c r="L87" s="18">
        <v>6</v>
      </c>
      <c r="M87" s="18">
        <v>6</v>
      </c>
      <c r="N87" s="18">
        <v>6</v>
      </c>
      <c r="O87" s="18">
        <v>6</v>
      </c>
      <c r="P87" s="18">
        <v>6</v>
      </c>
      <c r="Q87" s="18">
        <v>6</v>
      </c>
      <c r="R87" s="9">
        <f t="shared" si="4"/>
        <v>72</v>
      </c>
      <c r="S87" s="2"/>
      <c r="T87" s="4"/>
      <c r="U87" s="4"/>
      <c r="V87" s="4"/>
      <c r="W87" s="4"/>
      <c r="X87" s="4"/>
      <c r="Y87" s="4"/>
      <c r="Z87" s="2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4"/>
    </row>
    <row r="88" spans="1:43" ht="12.75">
      <c r="A88" s="2"/>
      <c r="B88" s="3">
        <v>3</v>
      </c>
      <c r="C88" s="18" t="s">
        <v>177</v>
      </c>
      <c r="D88" s="2"/>
      <c r="E88" s="9" t="str">
        <f t="shared" si="5"/>
        <v>извођење</v>
      </c>
      <c r="F88" s="18">
        <v>1</v>
      </c>
      <c r="G88" s="18">
        <v>1</v>
      </c>
      <c r="H88" s="18">
        <v>1</v>
      </c>
      <c r="I88" s="18">
        <v>1</v>
      </c>
      <c r="J88" s="18">
        <v>1</v>
      </c>
      <c r="K88" s="18">
        <v>1</v>
      </c>
      <c r="L88" s="18">
        <v>1</v>
      </c>
      <c r="M88" s="18">
        <v>1</v>
      </c>
      <c r="N88" s="18">
        <v>1</v>
      </c>
      <c r="O88" s="18">
        <v>1</v>
      </c>
      <c r="P88" s="18">
        <v>1</v>
      </c>
      <c r="Q88" s="18">
        <v>1</v>
      </c>
      <c r="R88" s="9">
        <f t="shared" si="4"/>
        <v>12</v>
      </c>
      <c r="S88" s="2"/>
      <c r="T88" s="4"/>
      <c r="U88" s="4"/>
      <c r="V88" s="4"/>
      <c r="W88" s="4"/>
      <c r="X88" s="4"/>
      <c r="Y88" s="4"/>
      <c r="Z88" s="2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4"/>
    </row>
    <row r="89" spans="1:43" ht="12.75">
      <c r="A89" s="2"/>
      <c r="B89" s="3">
        <v>4</v>
      </c>
      <c r="C89" s="18" t="s">
        <v>178</v>
      </c>
      <c r="D89" s="2"/>
      <c r="E89" s="9" t="str">
        <f t="shared" si="5"/>
        <v>извођење</v>
      </c>
      <c r="F89" s="18">
        <v>3</v>
      </c>
      <c r="G89" s="18">
        <v>3</v>
      </c>
      <c r="H89" s="18">
        <v>3</v>
      </c>
      <c r="I89" s="18">
        <v>3</v>
      </c>
      <c r="J89" s="18">
        <v>3</v>
      </c>
      <c r="K89" s="18">
        <v>3</v>
      </c>
      <c r="L89" s="18">
        <v>3</v>
      </c>
      <c r="M89" s="18">
        <v>3</v>
      </c>
      <c r="N89" s="18">
        <v>3</v>
      </c>
      <c r="O89" s="18">
        <v>3</v>
      </c>
      <c r="P89" s="18">
        <v>3</v>
      </c>
      <c r="Q89" s="18">
        <v>3</v>
      </c>
      <c r="R89" s="9">
        <f t="shared" si="4"/>
        <v>36</v>
      </c>
      <c r="S89" s="2"/>
      <c r="T89" s="4"/>
      <c r="U89" s="4"/>
      <c r="V89" s="4"/>
      <c r="W89" s="4"/>
      <c r="X89" s="4"/>
      <c r="Y89" s="4"/>
      <c r="Z89" s="2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4"/>
    </row>
    <row r="90" spans="1:43" ht="12.75">
      <c r="A90" s="2"/>
      <c r="B90" s="3">
        <v>5</v>
      </c>
      <c r="C90" s="18" t="s">
        <v>179</v>
      </c>
      <c r="D90" s="2"/>
      <c r="E90" s="9" t="str">
        <f t="shared" si="5"/>
        <v>извођење</v>
      </c>
      <c r="F90" s="18">
        <v>1</v>
      </c>
      <c r="G90" s="18">
        <v>1</v>
      </c>
      <c r="H90" s="18">
        <v>1</v>
      </c>
      <c r="I90" s="18">
        <v>1</v>
      </c>
      <c r="J90" s="18">
        <v>1</v>
      </c>
      <c r="K90" s="18">
        <v>1</v>
      </c>
      <c r="L90" s="18">
        <v>1</v>
      </c>
      <c r="M90" s="18">
        <v>1</v>
      </c>
      <c r="N90" s="18">
        <v>1</v>
      </c>
      <c r="O90" s="18">
        <v>1</v>
      </c>
      <c r="P90" s="18">
        <v>1</v>
      </c>
      <c r="Q90" s="18">
        <v>1</v>
      </c>
      <c r="R90" s="9">
        <f t="shared" si="4"/>
        <v>12</v>
      </c>
      <c r="S90" s="2"/>
      <c r="T90" s="4"/>
      <c r="U90" s="4"/>
      <c r="V90" s="4"/>
      <c r="W90" s="4"/>
      <c r="X90" s="4"/>
      <c r="Y90" s="4"/>
      <c r="Z90" s="2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4"/>
    </row>
    <row r="91" spans="1:43" ht="12.75">
      <c r="A91" s="2"/>
      <c r="B91" s="3">
        <v>6</v>
      </c>
      <c r="C91" s="18" t="s">
        <v>180</v>
      </c>
      <c r="D91" s="2"/>
      <c r="E91" s="9" t="str">
        <f t="shared" si="5"/>
        <v>извођење</v>
      </c>
      <c r="F91" s="18">
        <v>4</v>
      </c>
      <c r="G91" s="18">
        <v>4</v>
      </c>
      <c r="H91" s="18">
        <v>4</v>
      </c>
      <c r="I91" s="18">
        <v>4</v>
      </c>
      <c r="J91" s="18">
        <v>4</v>
      </c>
      <c r="K91" s="18">
        <v>4</v>
      </c>
      <c r="L91" s="18">
        <v>4</v>
      </c>
      <c r="M91" s="18">
        <v>4</v>
      </c>
      <c r="N91" s="18">
        <v>4</v>
      </c>
      <c r="O91" s="18">
        <v>4</v>
      </c>
      <c r="P91" s="18">
        <v>4</v>
      </c>
      <c r="Q91" s="18">
        <v>4</v>
      </c>
      <c r="R91" s="9">
        <f t="shared" si="4"/>
        <v>48</v>
      </c>
      <c r="S91" s="2"/>
      <c r="T91" s="4"/>
      <c r="U91" s="4"/>
      <c r="V91" s="4"/>
      <c r="W91" s="4"/>
      <c r="X91" s="4"/>
      <c r="Y91" s="4"/>
      <c r="Z91" s="2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4"/>
    </row>
    <row r="92" spans="1:43" ht="12.75">
      <c r="A92" s="2"/>
      <c r="B92" s="3">
        <v>7</v>
      </c>
      <c r="C92" s="18" t="s">
        <v>181</v>
      </c>
      <c r="D92" s="2"/>
      <c r="E92" s="9" t="str">
        <f t="shared" si="5"/>
        <v>извођење</v>
      </c>
      <c r="F92" s="18">
        <v>0</v>
      </c>
      <c r="G92" s="18">
        <v>0</v>
      </c>
      <c r="H92" s="18">
        <v>0</v>
      </c>
      <c r="I92" s="18">
        <f aca="true" t="shared" si="6" ref="I92:Q92">+I90</f>
        <v>1</v>
      </c>
      <c r="J92" s="18">
        <f t="shared" si="6"/>
        <v>1</v>
      </c>
      <c r="K92" s="18">
        <f t="shared" si="6"/>
        <v>1</v>
      </c>
      <c r="L92" s="18">
        <f t="shared" si="6"/>
        <v>1</v>
      </c>
      <c r="M92" s="18">
        <f t="shared" si="6"/>
        <v>1</v>
      </c>
      <c r="N92" s="18">
        <f t="shared" si="6"/>
        <v>1</v>
      </c>
      <c r="O92" s="18">
        <f t="shared" si="6"/>
        <v>1</v>
      </c>
      <c r="P92" s="18">
        <f t="shared" si="6"/>
        <v>1</v>
      </c>
      <c r="Q92" s="18">
        <f t="shared" si="6"/>
        <v>1</v>
      </c>
      <c r="R92" s="9">
        <f t="shared" si="4"/>
        <v>9</v>
      </c>
      <c r="S92" s="2"/>
      <c r="T92" s="4"/>
      <c r="U92" s="4"/>
      <c r="V92" s="4"/>
      <c r="W92" s="4"/>
      <c r="X92" s="4"/>
      <c r="Y92" s="4"/>
      <c r="Z92" s="2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4"/>
    </row>
    <row r="93" spans="1:43" ht="12.75">
      <c r="A93" s="2"/>
      <c r="B93" s="3">
        <v>8</v>
      </c>
      <c r="C93" s="18" t="s">
        <v>182</v>
      </c>
      <c r="D93" s="2"/>
      <c r="E93" s="9" t="str">
        <f t="shared" si="5"/>
        <v>извођење</v>
      </c>
      <c r="F93" s="18">
        <v>0</v>
      </c>
      <c r="G93" s="18">
        <v>0</v>
      </c>
      <c r="H93" s="18">
        <v>0</v>
      </c>
      <c r="I93" s="18">
        <v>5</v>
      </c>
      <c r="J93" s="18">
        <v>5</v>
      </c>
      <c r="K93" s="18">
        <v>5</v>
      </c>
      <c r="L93" s="18">
        <v>5</v>
      </c>
      <c r="M93" s="18">
        <v>5</v>
      </c>
      <c r="N93" s="18">
        <v>5</v>
      </c>
      <c r="O93" s="18">
        <v>5</v>
      </c>
      <c r="P93" s="18">
        <v>5</v>
      </c>
      <c r="Q93" s="18">
        <v>5</v>
      </c>
      <c r="R93" s="9">
        <f t="shared" si="4"/>
        <v>45</v>
      </c>
      <c r="S93" s="2"/>
      <c r="T93" s="4"/>
      <c r="U93" s="4"/>
      <c r="V93" s="4"/>
      <c r="W93" s="4"/>
      <c r="X93" s="4"/>
      <c r="Y93" s="4"/>
      <c r="Z93" s="2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4"/>
    </row>
    <row r="94" spans="1:43" ht="12.75">
      <c r="A94" s="2"/>
      <c r="B94" s="3">
        <v>9</v>
      </c>
      <c r="C94" s="18" t="s">
        <v>183</v>
      </c>
      <c r="D94" s="2"/>
      <c r="E94" s="9" t="str">
        <f t="shared" si="5"/>
        <v>извођење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1</v>
      </c>
      <c r="M94" s="18">
        <v>1</v>
      </c>
      <c r="N94" s="18">
        <v>1</v>
      </c>
      <c r="O94" s="18">
        <v>1</v>
      </c>
      <c r="P94" s="18">
        <v>1</v>
      </c>
      <c r="Q94" s="18">
        <v>1</v>
      </c>
      <c r="R94" s="9">
        <f t="shared" si="4"/>
        <v>6</v>
      </c>
      <c r="S94" s="2"/>
      <c r="T94" s="4"/>
      <c r="U94" s="4"/>
      <c r="V94" s="4"/>
      <c r="W94" s="4"/>
      <c r="X94" s="4"/>
      <c r="Y94" s="4"/>
      <c r="Z94" s="2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4"/>
    </row>
    <row r="95" spans="1:43" ht="12.75">
      <c r="A95" s="2"/>
      <c r="B95" s="3">
        <v>10</v>
      </c>
      <c r="C95" s="18" t="s">
        <v>184</v>
      </c>
      <c r="D95" s="2"/>
      <c r="E95" s="9" t="str">
        <f t="shared" si="5"/>
        <v>извођење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2</v>
      </c>
      <c r="M95" s="18">
        <v>2</v>
      </c>
      <c r="N95" s="18">
        <v>2</v>
      </c>
      <c r="O95" s="18">
        <v>2</v>
      </c>
      <c r="P95" s="18">
        <v>2</v>
      </c>
      <c r="Q95" s="18">
        <v>2</v>
      </c>
      <c r="R95" s="9">
        <f t="shared" si="4"/>
        <v>12</v>
      </c>
      <c r="S95" s="2"/>
      <c r="T95" s="4"/>
      <c r="U95" s="4"/>
      <c r="V95" s="4"/>
      <c r="W95" s="4"/>
      <c r="X95" s="4"/>
      <c r="Y95" s="4"/>
      <c r="Z95" s="2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4"/>
    </row>
    <row r="96" spans="1:43" ht="12.75" hidden="1">
      <c r="A96" s="2"/>
      <c r="B96" s="3">
        <v>11</v>
      </c>
      <c r="C96" s="18" t="s">
        <v>185</v>
      </c>
      <c r="D96" s="2"/>
      <c r="E96" s="9" t="str">
        <f t="shared" si="5"/>
        <v>извођење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9">
        <f t="shared" si="4"/>
        <v>0</v>
      </c>
      <c r="S96" s="2"/>
      <c r="T96" s="4"/>
      <c r="U96" s="4"/>
      <c r="V96" s="4"/>
      <c r="W96" s="4"/>
      <c r="X96" s="4"/>
      <c r="Y96" s="4"/>
      <c r="Z96" s="2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4"/>
    </row>
    <row r="97" spans="1:43" ht="12.75" hidden="1">
      <c r="A97" s="2"/>
      <c r="B97" s="3">
        <v>12</v>
      </c>
      <c r="C97" s="18" t="s">
        <v>185</v>
      </c>
      <c r="D97" s="2"/>
      <c r="E97" s="9" t="str">
        <f t="shared" si="5"/>
        <v>извођење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9">
        <f t="shared" si="4"/>
        <v>0</v>
      </c>
      <c r="S97" s="2"/>
      <c r="T97" s="4"/>
      <c r="U97" s="4"/>
      <c r="V97" s="4"/>
      <c r="W97" s="4"/>
      <c r="X97" s="4"/>
      <c r="Y97" s="4"/>
      <c r="Z97" s="2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4"/>
    </row>
    <row r="98" spans="1:43" ht="12.75" hidden="1">
      <c r="A98" s="2"/>
      <c r="B98" s="3">
        <v>13</v>
      </c>
      <c r="C98" s="18" t="s">
        <v>185</v>
      </c>
      <c r="D98" s="2"/>
      <c r="E98" s="9" t="str">
        <f t="shared" si="5"/>
        <v>извођење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9">
        <f t="shared" si="4"/>
        <v>0</v>
      </c>
      <c r="S98" s="2"/>
      <c r="T98" s="4"/>
      <c r="U98" s="4"/>
      <c r="V98" s="4"/>
      <c r="W98" s="4"/>
      <c r="X98" s="4"/>
      <c r="Y98" s="4"/>
      <c r="Z98" s="2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4"/>
    </row>
    <row r="99" spans="1:43" ht="12.75" hidden="1">
      <c r="A99" s="2"/>
      <c r="B99" s="3">
        <v>14</v>
      </c>
      <c r="C99" s="18" t="s">
        <v>185</v>
      </c>
      <c r="D99" s="2"/>
      <c r="E99" s="9" t="str">
        <f t="shared" si="5"/>
        <v>извођење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9">
        <f t="shared" si="4"/>
        <v>0</v>
      </c>
      <c r="S99" s="2"/>
      <c r="T99" s="4"/>
      <c r="U99" s="4"/>
      <c r="V99" s="4"/>
      <c r="W99" s="4"/>
      <c r="X99" s="4"/>
      <c r="Y99" s="4"/>
      <c r="Z99" s="2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4"/>
    </row>
    <row r="100" spans="1:43" ht="12.75" hidden="1">
      <c r="A100" s="2"/>
      <c r="B100" s="3">
        <v>15</v>
      </c>
      <c r="C100" s="18" t="s">
        <v>185</v>
      </c>
      <c r="D100" s="2"/>
      <c r="E100" s="9" t="str">
        <f t="shared" si="5"/>
        <v>извођење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9">
        <f t="shared" si="4"/>
        <v>0</v>
      </c>
      <c r="S100" s="2"/>
      <c r="T100" s="4"/>
      <c r="U100" s="4"/>
      <c r="V100" s="4"/>
      <c r="W100" s="4"/>
      <c r="X100" s="4"/>
      <c r="Y100" s="4"/>
      <c r="Z100" s="2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4"/>
    </row>
    <row r="101" spans="1:43" ht="12.75" hidden="1">
      <c r="A101" s="2"/>
      <c r="B101" s="3">
        <v>16</v>
      </c>
      <c r="C101" s="18" t="s">
        <v>185</v>
      </c>
      <c r="D101" s="2"/>
      <c r="E101" s="9" t="str">
        <f t="shared" si="5"/>
        <v>извођење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9">
        <f t="shared" si="4"/>
        <v>0</v>
      </c>
      <c r="S101" s="2"/>
      <c r="T101" s="4"/>
      <c r="U101" s="4"/>
      <c r="V101" s="4"/>
      <c r="W101" s="4"/>
      <c r="X101" s="4"/>
      <c r="Y101" s="4"/>
      <c r="Z101" s="2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4"/>
    </row>
    <row r="102" spans="1:43" ht="12.75" hidden="1">
      <c r="A102" s="2"/>
      <c r="B102" s="3">
        <v>17</v>
      </c>
      <c r="C102" s="18" t="s">
        <v>185</v>
      </c>
      <c r="D102" s="2"/>
      <c r="E102" s="9" t="str">
        <f t="shared" si="5"/>
        <v>извођење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9">
        <f t="shared" si="4"/>
        <v>0</v>
      </c>
      <c r="S102" s="2"/>
      <c r="T102" s="4"/>
      <c r="U102" s="4"/>
      <c r="V102" s="4"/>
      <c r="W102" s="4"/>
      <c r="X102" s="4"/>
      <c r="Y102" s="4"/>
      <c r="Z102" s="2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4"/>
    </row>
    <row r="103" spans="1:43" ht="12.75" hidden="1">
      <c r="A103" s="2"/>
      <c r="B103" s="3">
        <v>18</v>
      </c>
      <c r="C103" s="18" t="s">
        <v>185</v>
      </c>
      <c r="D103" s="2"/>
      <c r="E103" s="9" t="str">
        <f t="shared" si="5"/>
        <v>извођење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9">
        <f t="shared" si="4"/>
        <v>0</v>
      </c>
      <c r="S103" s="2"/>
      <c r="T103" s="4"/>
      <c r="U103" s="4"/>
      <c r="V103" s="4"/>
      <c r="W103" s="4"/>
      <c r="X103" s="4"/>
      <c r="Y103" s="4"/>
      <c r="Z103" s="2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4"/>
    </row>
    <row r="104" spans="1:43" ht="12.75" hidden="1">
      <c r="A104" s="2"/>
      <c r="B104" s="3">
        <v>19</v>
      </c>
      <c r="C104" s="18" t="s">
        <v>185</v>
      </c>
      <c r="D104" s="2"/>
      <c r="E104" s="9" t="str">
        <f t="shared" si="5"/>
        <v>извођење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9">
        <f t="shared" si="4"/>
        <v>0</v>
      </c>
      <c r="S104" s="2"/>
      <c r="T104" s="4"/>
      <c r="U104" s="4"/>
      <c r="V104" s="4"/>
      <c r="W104" s="4"/>
      <c r="X104" s="4"/>
      <c r="Y104" s="4"/>
      <c r="Z104" s="2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4"/>
    </row>
    <row r="105" spans="1:43" ht="12.75" hidden="1">
      <c r="A105" s="2"/>
      <c r="B105" s="16">
        <v>20</v>
      </c>
      <c r="C105" s="19" t="s">
        <v>185</v>
      </c>
      <c r="D105" s="17"/>
      <c r="E105" s="17" t="str">
        <f t="shared" si="5"/>
        <v>извођење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7">
        <f t="shared" si="4"/>
        <v>0</v>
      </c>
      <c r="S105" s="2"/>
      <c r="T105" s="4"/>
      <c r="U105" s="4"/>
      <c r="V105" s="4"/>
      <c r="W105" s="4"/>
      <c r="X105" s="4"/>
      <c r="Y105" s="4"/>
      <c r="Z105" s="2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4"/>
    </row>
    <row r="106" spans="1:43" ht="12.75">
      <c r="A106" s="2"/>
      <c r="B106" s="10"/>
      <c r="C106" s="11"/>
      <c r="D106" s="11"/>
      <c r="E106" s="11"/>
      <c r="F106" s="11">
        <f aca="true" t="shared" si="7" ref="F106:R106">SUM(F86:F105)</f>
        <v>16</v>
      </c>
      <c r="G106" s="11">
        <f t="shared" si="7"/>
        <v>16</v>
      </c>
      <c r="H106" s="11">
        <f t="shared" si="7"/>
        <v>16</v>
      </c>
      <c r="I106" s="11">
        <f t="shared" si="7"/>
        <v>22</v>
      </c>
      <c r="J106" s="11">
        <f t="shared" si="7"/>
        <v>22</v>
      </c>
      <c r="K106" s="11">
        <f t="shared" si="7"/>
        <v>22</v>
      </c>
      <c r="L106" s="11">
        <f t="shared" si="7"/>
        <v>25</v>
      </c>
      <c r="M106" s="11">
        <f t="shared" si="7"/>
        <v>25</v>
      </c>
      <c r="N106" s="11">
        <f t="shared" si="7"/>
        <v>25</v>
      </c>
      <c r="O106" s="11">
        <f t="shared" si="7"/>
        <v>25</v>
      </c>
      <c r="P106" s="11">
        <f t="shared" si="7"/>
        <v>25</v>
      </c>
      <c r="Q106" s="11">
        <f t="shared" si="7"/>
        <v>25</v>
      </c>
      <c r="R106" s="11">
        <f t="shared" si="7"/>
        <v>264</v>
      </c>
      <c r="S106" s="2"/>
      <c r="T106" s="4"/>
      <c r="U106" s="4"/>
      <c r="V106" s="4"/>
      <c r="W106" s="4"/>
      <c r="X106" s="4"/>
      <c r="Y106" s="4"/>
      <c r="Z106" s="2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4"/>
    </row>
    <row r="107" spans="1:43" ht="12.75">
      <c r="A107" s="7">
        <v>1</v>
      </c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4"/>
      <c r="U107" s="4"/>
      <c r="V107" s="4"/>
      <c r="W107" s="4"/>
      <c r="X107" s="4"/>
      <c r="Y107" s="4"/>
      <c r="Z107" s="2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4"/>
    </row>
    <row r="108" spans="1:43" ht="12.75">
      <c r="A108" s="2"/>
      <c r="B108" s="6" t="s">
        <v>186</v>
      </c>
      <c r="C108" s="7" t="s">
        <v>187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4"/>
      <c r="U108" s="4"/>
      <c r="V108" s="4"/>
      <c r="W108" s="4"/>
      <c r="X108" s="4"/>
      <c r="Y108" s="4"/>
      <c r="Z108" s="2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4"/>
    </row>
    <row r="109" spans="1:43" ht="12.75">
      <c r="A109" s="2"/>
      <c r="B109" s="3"/>
      <c r="C109" s="2"/>
      <c r="D109" s="2"/>
      <c r="E109" s="2"/>
      <c r="F109" s="2" t="str">
        <f>F83</f>
        <v> - у физичким јединицама мере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4"/>
      <c r="U109" s="4"/>
      <c r="V109" s="4"/>
      <c r="W109" s="4"/>
      <c r="X109" s="4"/>
      <c r="Y109" s="4"/>
      <c r="Z109" s="2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4"/>
    </row>
    <row r="110" spans="1:43" ht="12.75">
      <c r="A110" s="2"/>
      <c r="B110" s="10" t="s">
        <v>168</v>
      </c>
      <c r="C110" s="12" t="s">
        <v>188</v>
      </c>
      <c r="D110" s="12"/>
      <c r="E110" s="12" t="str">
        <f>E84</f>
        <v>Јединица</v>
      </c>
      <c r="F110" s="20" t="s">
        <v>34</v>
      </c>
      <c r="G110" s="20" t="str">
        <f>G84</f>
        <v>  По месецима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12" t="s">
        <v>189</v>
      </c>
      <c r="S110" s="2"/>
      <c r="T110" s="4"/>
      <c r="U110" s="4"/>
      <c r="V110" s="4"/>
      <c r="W110" s="4"/>
      <c r="X110" s="4"/>
      <c r="Y110" s="4"/>
      <c r="Z110" s="2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4"/>
    </row>
    <row r="111" spans="1:43" ht="12.75">
      <c r="A111" s="2"/>
      <c r="B111" s="16" t="s">
        <v>34</v>
      </c>
      <c r="C111" s="17" t="s">
        <v>34</v>
      </c>
      <c r="D111" s="17"/>
      <c r="E111" s="17" t="str">
        <f>E85</f>
        <v>мере</v>
      </c>
      <c r="F111" s="17" t="str">
        <f aca="true" t="shared" si="8" ref="F111:Q111">D11</f>
        <v>        1</v>
      </c>
      <c r="G111" s="17" t="str">
        <f t="shared" si="8"/>
        <v>        2</v>
      </c>
      <c r="H111" s="17" t="str">
        <f t="shared" si="8"/>
        <v>        3</v>
      </c>
      <c r="I111" s="17" t="str">
        <f t="shared" si="8"/>
        <v>        4</v>
      </c>
      <c r="J111" s="17" t="str">
        <f t="shared" si="8"/>
        <v>        5</v>
      </c>
      <c r="K111" s="17" t="str">
        <f t="shared" si="8"/>
        <v>        6</v>
      </c>
      <c r="L111" s="17" t="str">
        <f t="shared" si="8"/>
        <v>        7</v>
      </c>
      <c r="M111" s="17" t="str">
        <f t="shared" si="8"/>
        <v>        8</v>
      </c>
      <c r="N111" s="17" t="str">
        <f t="shared" si="8"/>
        <v>        9</v>
      </c>
      <c r="O111" s="17" t="str">
        <f t="shared" si="8"/>
        <v>        10</v>
      </c>
      <c r="P111" s="17" t="str">
        <f t="shared" si="8"/>
        <v>        11</v>
      </c>
      <c r="Q111" s="17" t="str">
        <f t="shared" si="8"/>
        <v>        12</v>
      </c>
      <c r="R111" s="17" t="s">
        <v>34</v>
      </c>
      <c r="S111" s="2"/>
      <c r="T111" s="4"/>
      <c r="U111" s="4"/>
      <c r="V111" s="4"/>
      <c r="W111" s="4"/>
      <c r="X111" s="4"/>
      <c r="Y111" s="4"/>
      <c r="Z111" s="2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4"/>
    </row>
    <row r="112" spans="1:43" ht="12.75">
      <c r="A112" s="2"/>
      <c r="B112" s="3">
        <v>1</v>
      </c>
      <c r="C112" s="9" t="str">
        <f>+'Plan izvođenja i prodaje karata'!B10</f>
        <v>Хамлет – А</v>
      </c>
      <c r="D112" s="2"/>
      <c r="E112" s="9" t="str">
        <f>+'Plan izvođenja i prodaje karata'!D10</f>
        <v>карте "А"</v>
      </c>
      <c r="F112" s="9">
        <f>+'Plan izvođenja i prodaje karata'!E10</f>
        <v>300</v>
      </c>
      <c r="G112" s="9">
        <f>+'Plan izvođenja i prodaje karata'!F10</f>
        <v>300</v>
      </c>
      <c r="H112" s="9">
        <f>+'Plan izvođenja i prodaje karata'!G10</f>
        <v>300</v>
      </c>
      <c r="I112" s="9">
        <f>+'Plan izvođenja i prodaje karata'!H10</f>
        <v>300</v>
      </c>
      <c r="J112" s="9">
        <f>+'Plan izvođenja i prodaje karata'!I10</f>
        <v>300</v>
      </c>
      <c r="K112" s="9">
        <f>+'Plan izvođenja i prodaje karata'!J10</f>
        <v>300</v>
      </c>
      <c r="L112" s="9">
        <f>+'Plan izvođenja i prodaje karata'!K10</f>
        <v>300</v>
      </c>
      <c r="M112" s="9">
        <f>+'Plan izvođenja i prodaje karata'!L10</f>
        <v>300</v>
      </c>
      <c r="N112" s="9">
        <f>+'Plan izvođenja i prodaje karata'!M10</f>
        <v>300</v>
      </c>
      <c r="O112" s="9">
        <f>+'Plan izvođenja i prodaje karata'!N10</f>
        <v>300</v>
      </c>
      <c r="P112" s="9">
        <f>+'Plan izvođenja i prodaje karata'!O10</f>
        <v>300</v>
      </c>
      <c r="Q112" s="9">
        <f>+'Plan izvođenja i prodaje karata'!P10</f>
        <v>300</v>
      </c>
      <c r="R112" s="9">
        <f aca="true" t="shared" si="9" ref="R112:R151">SUM(F112:Q112)</f>
        <v>3600</v>
      </c>
      <c r="S112" s="2"/>
      <c r="T112" s="4"/>
      <c r="U112" s="4"/>
      <c r="V112" s="4"/>
      <c r="W112" s="4"/>
      <c r="X112" s="4"/>
      <c r="Y112" s="4"/>
      <c r="Z112" s="2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4"/>
    </row>
    <row r="113" spans="1:43" ht="12.75">
      <c r="A113" s="2"/>
      <c r="B113" s="3">
        <v>2</v>
      </c>
      <c r="C113" s="9" t="str">
        <f>+'Plan izvođenja i prodaje karata'!B11</f>
        <v>Хамлет – Б</v>
      </c>
      <c r="D113" s="2"/>
      <c r="E113" s="9" t="str">
        <f>+'Plan izvođenja i prodaje karata'!D11</f>
        <v> карте "Б"</v>
      </c>
      <c r="F113" s="9">
        <f>+'Plan izvođenja i prodaje karata'!E11</f>
        <v>200</v>
      </c>
      <c r="G113" s="9">
        <f>+'Plan izvođenja i prodaje karata'!F11</f>
        <v>200</v>
      </c>
      <c r="H113" s="9">
        <f>+'Plan izvođenja i prodaje karata'!G11</f>
        <v>200</v>
      </c>
      <c r="I113" s="9">
        <f>+'Plan izvođenja i prodaje karata'!H11</f>
        <v>200</v>
      </c>
      <c r="J113" s="9">
        <f>+'Plan izvođenja i prodaje karata'!I11</f>
        <v>200</v>
      </c>
      <c r="K113" s="9">
        <f>+'Plan izvođenja i prodaje karata'!J11</f>
        <v>200</v>
      </c>
      <c r="L113" s="9">
        <f>+'Plan izvođenja i prodaje karata'!K11</f>
        <v>200</v>
      </c>
      <c r="M113" s="9">
        <f>+'Plan izvođenja i prodaje karata'!L11</f>
        <v>200</v>
      </c>
      <c r="N113" s="9">
        <f>+'Plan izvođenja i prodaje karata'!M11</f>
        <v>200</v>
      </c>
      <c r="O113" s="9">
        <f>+'Plan izvođenja i prodaje karata'!N11</f>
        <v>200</v>
      </c>
      <c r="P113" s="9">
        <f>+'Plan izvođenja i prodaje karata'!O11</f>
        <v>200</v>
      </c>
      <c r="Q113" s="9">
        <f>+'Plan izvođenja i prodaje karata'!P11</f>
        <v>200</v>
      </c>
      <c r="R113" s="9">
        <f t="shared" si="9"/>
        <v>2400</v>
      </c>
      <c r="S113" s="2"/>
      <c r="T113" s="4"/>
      <c r="U113" s="4"/>
      <c r="V113" s="4"/>
      <c r="W113" s="4"/>
      <c r="X113" s="4"/>
      <c r="Y113" s="4"/>
      <c r="Z113" s="2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4"/>
    </row>
    <row r="114" spans="1:43" ht="12.75">
      <c r="A114" s="2"/>
      <c r="B114" s="3">
        <v>3</v>
      </c>
      <c r="C114" s="9" t="str">
        <f>+'Plan izvođenja i prodaje karata'!B13</f>
        <v>Хамлет – Р – А</v>
      </c>
      <c r="D114" s="9"/>
      <c r="E114" s="9" t="str">
        <f>+'Plan izvođenja i prodaje karata'!D13</f>
        <v>карте "А"</v>
      </c>
      <c r="F114" s="9">
        <f>+'Plan izvođenja i prodaje karata'!E13</f>
        <v>1200</v>
      </c>
      <c r="G114" s="9">
        <f>+'Plan izvođenja i prodaje karata'!F13</f>
        <v>1300</v>
      </c>
      <c r="H114" s="9">
        <f>+'Plan izvođenja i prodaje karata'!G13</f>
        <v>1400</v>
      </c>
      <c r="I114" s="9">
        <f>+'Plan izvođenja i prodaje karata'!H13</f>
        <v>1500</v>
      </c>
      <c r="J114" s="9">
        <f>+'Plan izvođenja i prodaje karata'!I13</f>
        <v>1500</v>
      </c>
      <c r="K114" s="9">
        <f>+'Plan izvođenja i prodaje karata'!J13</f>
        <v>1500</v>
      </c>
      <c r="L114" s="9">
        <f>+'Plan izvođenja i prodaje karata'!K13</f>
        <v>1400</v>
      </c>
      <c r="M114" s="9">
        <f>+'Plan izvođenja i prodaje karata'!L13</f>
        <v>1300</v>
      </c>
      <c r="N114" s="9">
        <f>+'Plan izvođenja i prodaje karata'!M13</f>
        <v>1200</v>
      </c>
      <c r="O114" s="9">
        <f>+'Plan izvođenja i prodaje karata'!N13</f>
        <v>1100</v>
      </c>
      <c r="P114" s="9">
        <f>+'Plan izvođenja i prodaje karata'!O13</f>
        <v>1000</v>
      </c>
      <c r="Q114" s="9">
        <f>+'Plan izvođenja i prodaje karata'!P13</f>
        <v>900</v>
      </c>
      <c r="R114" s="9">
        <f t="shared" si="9"/>
        <v>15300</v>
      </c>
      <c r="S114" s="2"/>
      <c r="T114" s="4"/>
      <c r="U114" s="4"/>
      <c r="V114" s="4"/>
      <c r="W114" s="4"/>
      <c r="X114" s="4"/>
      <c r="Y114" s="4"/>
      <c r="Z114" s="2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4"/>
    </row>
    <row r="115" spans="1:43" ht="12.75">
      <c r="A115" s="2"/>
      <c r="B115" s="3">
        <v>4</v>
      </c>
      <c r="C115" s="9" t="str">
        <f>+'Plan izvođenja i prodaje karata'!B14</f>
        <v>Хамлет – Р Б</v>
      </c>
      <c r="D115" s="9"/>
      <c r="E115" s="9" t="str">
        <f>+'Plan izvođenja i prodaje karata'!D14</f>
        <v> карте "Б"</v>
      </c>
      <c r="F115" s="9">
        <f>+'Plan izvođenja i prodaje karata'!E14</f>
        <v>900</v>
      </c>
      <c r="G115" s="9">
        <f>+'Plan izvođenja i prodaje karata'!F14</f>
        <v>1000</v>
      </c>
      <c r="H115" s="9">
        <f>+'Plan izvođenja i prodaje karata'!G14</f>
        <v>1000</v>
      </c>
      <c r="I115" s="9">
        <f>+'Plan izvođenja i prodaje karata'!H14</f>
        <v>1100</v>
      </c>
      <c r="J115" s="9">
        <f>+'Plan izvođenja i prodaje karata'!I14</f>
        <v>1100</v>
      </c>
      <c r="K115" s="9">
        <f>+'Plan izvođenja i prodaje karata'!J14</f>
        <v>1100</v>
      </c>
      <c r="L115" s="9">
        <f>+'Plan izvođenja i prodaje karata'!K14</f>
        <v>1100</v>
      </c>
      <c r="M115" s="9">
        <f>+'Plan izvođenja i prodaje karata'!L14</f>
        <v>1100</v>
      </c>
      <c r="N115" s="9">
        <f>+'Plan izvođenja i prodaje karata'!M14</f>
        <v>1000</v>
      </c>
      <c r="O115" s="9">
        <f>+'Plan izvođenja i prodaje karata'!N14</f>
        <v>1000</v>
      </c>
      <c r="P115" s="9">
        <f>+'Plan izvođenja i prodaje karata'!O14</f>
        <v>900</v>
      </c>
      <c r="Q115" s="9">
        <f>+'Plan izvođenja i prodaje karata'!P14</f>
        <v>900</v>
      </c>
      <c r="R115" s="9">
        <f t="shared" si="9"/>
        <v>12200</v>
      </c>
      <c r="S115" s="2"/>
      <c r="T115" s="4"/>
      <c r="U115" s="4"/>
      <c r="V115" s="4"/>
      <c r="W115" s="4"/>
      <c r="X115" s="4"/>
      <c r="Y115" s="4"/>
      <c r="Z115" s="2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4"/>
    </row>
    <row r="116" spans="1:43" ht="12.75">
      <c r="A116" s="2"/>
      <c r="B116" s="3">
        <v>5</v>
      </c>
      <c r="C116" s="9" t="str">
        <f>+'Plan izvođenja i prodaje karata'!B16</f>
        <v>Госпођа министарка – А</v>
      </c>
      <c r="D116" s="9"/>
      <c r="E116" s="9" t="str">
        <f>+'Plan izvođenja i prodaje karata'!D16</f>
        <v>карте "А"</v>
      </c>
      <c r="F116" s="9">
        <f>+'Plan izvođenja i prodaje karata'!E16</f>
        <v>300</v>
      </c>
      <c r="G116" s="9">
        <f>+'Plan izvođenja i prodaje karata'!F16</f>
        <v>300</v>
      </c>
      <c r="H116" s="9">
        <f>+'Plan izvođenja i prodaje karata'!G16</f>
        <v>300</v>
      </c>
      <c r="I116" s="9">
        <f>+'Plan izvođenja i prodaje karata'!H16</f>
        <v>300</v>
      </c>
      <c r="J116" s="9">
        <f>+'Plan izvođenja i prodaje karata'!I16</f>
        <v>300</v>
      </c>
      <c r="K116" s="9">
        <f>+'Plan izvođenja i prodaje karata'!J16</f>
        <v>300</v>
      </c>
      <c r="L116" s="9">
        <f>+'Plan izvođenja i prodaje karata'!K16</f>
        <v>300</v>
      </c>
      <c r="M116" s="9">
        <f>+'Plan izvođenja i prodaje karata'!L16</f>
        <v>300</v>
      </c>
      <c r="N116" s="9">
        <f>+'Plan izvođenja i prodaje karata'!M16</f>
        <v>300</v>
      </c>
      <c r="O116" s="9">
        <f>+'Plan izvođenja i prodaje karata'!N16</f>
        <v>300</v>
      </c>
      <c r="P116" s="9">
        <f>+'Plan izvođenja i prodaje karata'!O16</f>
        <v>300</v>
      </c>
      <c r="Q116" s="9">
        <f>+'Plan izvođenja i prodaje karata'!P16</f>
        <v>300</v>
      </c>
      <c r="R116" s="9">
        <f t="shared" si="9"/>
        <v>3600</v>
      </c>
      <c r="S116" s="2"/>
      <c r="T116" s="4"/>
      <c r="U116" s="4"/>
      <c r="V116" s="4"/>
      <c r="W116" s="4"/>
      <c r="X116" s="4"/>
      <c r="Y116" s="4"/>
      <c r="Z116" s="2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4"/>
    </row>
    <row r="117" spans="1:43" ht="12.75">
      <c r="A117" s="2"/>
      <c r="B117" s="3">
        <v>6</v>
      </c>
      <c r="C117" s="9" t="str">
        <f>+'Plan izvođenja i prodaje karata'!B17</f>
        <v>Госпођа министарка – Б</v>
      </c>
      <c r="D117" s="9"/>
      <c r="E117" s="9" t="str">
        <f>+'Plan izvođenja i prodaje karata'!D17</f>
        <v> карте "Б"</v>
      </c>
      <c r="F117" s="9">
        <f>+'Plan izvođenja i prodaje karata'!E17</f>
        <v>200</v>
      </c>
      <c r="G117" s="9">
        <f>+'Plan izvođenja i prodaje karata'!F17</f>
        <v>200</v>
      </c>
      <c r="H117" s="9">
        <f>+'Plan izvođenja i prodaje karata'!G17</f>
        <v>200</v>
      </c>
      <c r="I117" s="9">
        <f>+'Plan izvođenja i prodaje karata'!H17</f>
        <v>200</v>
      </c>
      <c r="J117" s="9">
        <f>+'Plan izvođenja i prodaje karata'!I17</f>
        <v>200</v>
      </c>
      <c r="K117" s="9">
        <f>+'Plan izvođenja i prodaje karata'!J17</f>
        <v>200</v>
      </c>
      <c r="L117" s="9">
        <f>+'Plan izvođenja i prodaje karata'!K17</f>
        <v>200</v>
      </c>
      <c r="M117" s="9">
        <f>+'Plan izvođenja i prodaje karata'!L17</f>
        <v>200</v>
      </c>
      <c r="N117" s="9">
        <f>+'Plan izvođenja i prodaje karata'!M17</f>
        <v>200</v>
      </c>
      <c r="O117" s="9">
        <f>+'Plan izvođenja i prodaje karata'!N17</f>
        <v>200</v>
      </c>
      <c r="P117" s="9">
        <f>+'Plan izvođenja i prodaje karata'!O17</f>
        <v>200</v>
      </c>
      <c r="Q117" s="9">
        <f>+'Plan izvođenja i prodaje karata'!P17</f>
        <v>200</v>
      </c>
      <c r="R117" s="9">
        <f t="shared" si="9"/>
        <v>2400</v>
      </c>
      <c r="S117" s="2"/>
      <c r="T117" s="4"/>
      <c r="U117" s="4"/>
      <c r="V117" s="4"/>
      <c r="W117" s="4"/>
      <c r="X117" s="4"/>
      <c r="Y117" s="4"/>
      <c r="Z117" s="2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4"/>
    </row>
    <row r="118" spans="1:43" ht="12.75">
      <c r="A118" s="2"/>
      <c r="B118" s="3">
        <v>7</v>
      </c>
      <c r="C118" s="9" t="str">
        <f>+'Plan izvođenja i prodaje karata'!B19</f>
        <v>Госпођа министарка – Р – А</v>
      </c>
      <c r="D118" s="9"/>
      <c r="E118" s="9" t="str">
        <f>+'Plan izvođenja i prodaje karata'!D19</f>
        <v>карте "А"</v>
      </c>
      <c r="F118" s="9">
        <f>+'Plan izvođenja i prodaje karata'!E19</f>
        <v>500</v>
      </c>
      <c r="G118" s="9">
        <f>+'Plan izvođenja i prodaje karata'!F19</f>
        <v>550</v>
      </c>
      <c r="H118" s="9">
        <f>+'Plan izvođenja i prodaje karata'!G19</f>
        <v>550</v>
      </c>
      <c r="I118" s="9">
        <f>+'Plan izvođenja i prodaje karata'!H19</f>
        <v>600</v>
      </c>
      <c r="J118" s="9">
        <f>+'Plan izvođenja i prodaje karata'!I19</f>
        <v>600</v>
      </c>
      <c r="K118" s="9">
        <f>+'Plan izvođenja i prodaje karata'!J19</f>
        <v>600</v>
      </c>
      <c r="L118" s="9">
        <f>+'Plan izvođenja i prodaje karata'!K19</f>
        <v>550</v>
      </c>
      <c r="M118" s="9">
        <f>+'Plan izvođenja i prodaje karata'!L19</f>
        <v>500</v>
      </c>
      <c r="N118" s="9">
        <f>+'Plan izvođenja i prodaje karata'!M19</f>
        <v>400</v>
      </c>
      <c r="O118" s="9">
        <f>+'Plan izvođenja i prodaje karata'!N19</f>
        <v>350</v>
      </c>
      <c r="P118" s="9">
        <f>+'Plan izvođenja i prodaje karata'!O19</f>
        <v>300</v>
      </c>
      <c r="Q118" s="9">
        <f>+'Plan izvođenja i prodaje karata'!P19</f>
        <v>300</v>
      </c>
      <c r="R118" s="9">
        <f t="shared" si="9"/>
        <v>5800</v>
      </c>
      <c r="S118" s="2"/>
      <c r="T118" s="4"/>
      <c r="U118" s="4"/>
      <c r="V118" s="4"/>
      <c r="W118" s="4"/>
      <c r="X118" s="4"/>
      <c r="Y118" s="4"/>
      <c r="Z118" s="2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4"/>
    </row>
    <row r="119" spans="1:43" ht="12.75">
      <c r="A119" s="2"/>
      <c r="B119" s="3">
        <v>8</v>
      </c>
      <c r="C119" s="9" t="str">
        <f>+'Plan izvođenja i prodaje karata'!B20</f>
        <v>Госпођа министарка – Р Б</v>
      </c>
      <c r="D119" s="9"/>
      <c r="E119" s="9" t="str">
        <f>+'Plan izvođenja i prodaje karata'!D20</f>
        <v> карте "Б"</v>
      </c>
      <c r="F119" s="9">
        <f>+'Plan izvođenja i prodaje karata'!E20</f>
        <v>350</v>
      </c>
      <c r="G119" s="9">
        <f>+'Plan izvođenja i prodaje karata'!F20</f>
        <v>400</v>
      </c>
      <c r="H119" s="9">
        <f>+'Plan izvođenja i prodaje karata'!G20</f>
        <v>400</v>
      </c>
      <c r="I119" s="9">
        <f>+'Plan izvođenja i prodaje karata'!H20</f>
        <v>450</v>
      </c>
      <c r="J119" s="9">
        <f>+'Plan izvođenja i prodaje karata'!I20</f>
        <v>450</v>
      </c>
      <c r="K119" s="9">
        <f>+'Plan izvođenja i prodaje karata'!J20</f>
        <v>450</v>
      </c>
      <c r="L119" s="9">
        <f>+'Plan izvođenja i prodaje karata'!K20</f>
        <v>450</v>
      </c>
      <c r="M119" s="9">
        <f>+'Plan izvođenja i prodaje karata'!L20</f>
        <v>450</v>
      </c>
      <c r="N119" s="9">
        <f>+'Plan izvođenja i prodaje karata'!M20</f>
        <v>400</v>
      </c>
      <c r="O119" s="9">
        <f>+'Plan izvođenja i prodaje karata'!N20</f>
        <v>400</v>
      </c>
      <c r="P119" s="9">
        <f>+'Plan izvođenja i prodaje karata'!O20</f>
        <v>350</v>
      </c>
      <c r="Q119" s="9">
        <f>+'Plan izvođenja i prodaje karata'!P20</f>
        <v>350</v>
      </c>
      <c r="R119" s="9">
        <f t="shared" si="9"/>
        <v>4900</v>
      </c>
      <c r="S119" s="2"/>
      <c r="T119" s="4"/>
      <c r="U119" s="4"/>
      <c r="V119" s="4"/>
      <c r="W119" s="4"/>
      <c r="X119" s="4"/>
      <c r="Y119" s="4"/>
      <c r="Z119" s="2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4"/>
    </row>
    <row r="120" spans="1:43" ht="12.75">
      <c r="A120" s="2"/>
      <c r="B120" s="3">
        <v>9</v>
      </c>
      <c r="C120" s="9" t="str">
        <f>+'Plan izvođenja i prodaje karata'!B22</f>
        <v>Војцек – А</v>
      </c>
      <c r="D120" s="9"/>
      <c r="E120" s="9" t="str">
        <f>+'Plan izvođenja i prodaje karata'!D22</f>
        <v>карте "А"</v>
      </c>
      <c r="F120" s="9">
        <f>+'Plan izvođenja i prodaje karata'!E22</f>
        <v>300</v>
      </c>
      <c r="G120" s="9">
        <f>+'Plan izvođenja i prodaje karata'!F22</f>
        <v>300</v>
      </c>
      <c r="H120" s="9">
        <f>+'Plan izvođenja i prodaje karata'!G22</f>
        <v>300</v>
      </c>
      <c r="I120" s="9">
        <f>+'Plan izvođenja i prodaje karata'!H22</f>
        <v>300</v>
      </c>
      <c r="J120" s="9">
        <f>+'Plan izvođenja i prodaje karata'!I22</f>
        <v>300</v>
      </c>
      <c r="K120" s="9">
        <f>+'Plan izvođenja i prodaje karata'!J22</f>
        <v>300</v>
      </c>
      <c r="L120" s="9">
        <f>+'Plan izvođenja i prodaje karata'!K22</f>
        <v>300</v>
      </c>
      <c r="M120" s="9">
        <f>+'Plan izvođenja i prodaje karata'!L22</f>
        <v>300</v>
      </c>
      <c r="N120" s="9">
        <f>+'Plan izvođenja i prodaje karata'!M22</f>
        <v>300</v>
      </c>
      <c r="O120" s="9">
        <f>+'Plan izvođenja i prodaje karata'!N22</f>
        <v>300</v>
      </c>
      <c r="P120" s="9">
        <f>+'Plan izvođenja i prodaje karata'!O22</f>
        <v>300</v>
      </c>
      <c r="Q120" s="9">
        <f>+'Plan izvođenja i prodaje karata'!P22</f>
        <v>300</v>
      </c>
      <c r="R120" s="9">
        <f t="shared" si="9"/>
        <v>3600</v>
      </c>
      <c r="S120" s="2"/>
      <c r="T120" s="4"/>
      <c r="U120" s="4"/>
      <c r="V120" s="4"/>
      <c r="W120" s="4"/>
      <c r="X120" s="4"/>
      <c r="Y120" s="4"/>
      <c r="Z120" s="2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4"/>
    </row>
    <row r="121" spans="1:43" ht="12.75">
      <c r="A121" s="2"/>
      <c r="B121" s="3">
        <v>10</v>
      </c>
      <c r="C121" s="9" t="str">
        <f>+'Plan izvođenja i prodaje karata'!B23</f>
        <v>Војцек – Б</v>
      </c>
      <c r="D121" s="9"/>
      <c r="E121" s="9" t="str">
        <f>+'Plan izvođenja i prodaje karata'!D23</f>
        <v> карте "Б"</v>
      </c>
      <c r="F121" s="9">
        <f>+'Plan izvođenja i prodaje karata'!E23</f>
        <v>200</v>
      </c>
      <c r="G121" s="9">
        <f>+'Plan izvođenja i prodaje karata'!F23</f>
        <v>200</v>
      </c>
      <c r="H121" s="9">
        <f>+'Plan izvođenja i prodaje karata'!G23</f>
        <v>200</v>
      </c>
      <c r="I121" s="9">
        <f>+'Plan izvođenja i prodaje karata'!H23</f>
        <v>200</v>
      </c>
      <c r="J121" s="9">
        <f>+'Plan izvođenja i prodaje karata'!I23</f>
        <v>200</v>
      </c>
      <c r="K121" s="9">
        <f>+'Plan izvođenja i prodaje karata'!J23</f>
        <v>200</v>
      </c>
      <c r="L121" s="9">
        <f>+'Plan izvođenja i prodaje karata'!K23</f>
        <v>200</v>
      </c>
      <c r="M121" s="9">
        <f>+'Plan izvođenja i prodaje karata'!L23</f>
        <v>200</v>
      </c>
      <c r="N121" s="9">
        <f>+'Plan izvođenja i prodaje karata'!M23</f>
        <v>200</v>
      </c>
      <c r="O121" s="9">
        <f>+'Plan izvođenja i prodaje karata'!N23</f>
        <v>200</v>
      </c>
      <c r="P121" s="9">
        <f>+'Plan izvođenja i prodaje karata'!O23</f>
        <v>200</v>
      </c>
      <c r="Q121" s="9">
        <f>+'Plan izvođenja i prodaje karata'!P23</f>
        <v>200</v>
      </c>
      <c r="R121" s="9">
        <f t="shared" si="9"/>
        <v>2400</v>
      </c>
      <c r="S121" s="2"/>
      <c r="T121" s="4"/>
      <c r="U121" s="4"/>
      <c r="V121" s="4"/>
      <c r="W121" s="4"/>
      <c r="X121" s="4"/>
      <c r="Y121" s="4"/>
      <c r="Z121" s="2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4"/>
    </row>
    <row r="122" spans="1:43" ht="12.75">
      <c r="A122" s="2"/>
      <c r="B122" s="3">
        <v>11</v>
      </c>
      <c r="C122" s="9" t="str">
        <f>+'Plan izvođenja i prodaje karata'!B25</f>
        <v>Војцек – Р – А</v>
      </c>
      <c r="D122" s="9"/>
      <c r="E122" s="9" t="str">
        <f>+'Plan izvođenja i prodaje karata'!D25</f>
        <v>карте "А"</v>
      </c>
      <c r="F122" s="9">
        <f>+'Plan izvođenja i prodaje karata'!E25</f>
        <v>900</v>
      </c>
      <c r="G122" s="9">
        <f>+'Plan izvođenja i prodaje karata'!F25</f>
        <v>950</v>
      </c>
      <c r="H122" s="9">
        <f>+'Plan izvođenja i prodaje karata'!G25</f>
        <v>950</v>
      </c>
      <c r="I122" s="9">
        <f>+'Plan izvođenja i prodaje karata'!H25</f>
        <v>1000</v>
      </c>
      <c r="J122" s="9">
        <f>+'Plan izvođenja i prodaje karata'!I25</f>
        <v>1000</v>
      </c>
      <c r="K122" s="9">
        <f>+'Plan izvođenja i prodaje karata'!J25</f>
        <v>1000</v>
      </c>
      <c r="L122" s="9">
        <f>+'Plan izvođenja i prodaje karata'!K25</f>
        <v>950</v>
      </c>
      <c r="M122" s="9">
        <f>+'Plan izvođenja i prodaje karata'!L25</f>
        <v>900</v>
      </c>
      <c r="N122" s="9">
        <f>+'Plan izvođenja i prodaje karata'!M25</f>
        <v>900</v>
      </c>
      <c r="O122" s="9">
        <f>+'Plan izvođenja i prodaje karata'!N25</f>
        <v>850</v>
      </c>
      <c r="P122" s="9">
        <f>+'Plan izvođenja i prodaje karata'!O25</f>
        <v>850</v>
      </c>
      <c r="Q122" s="9">
        <f>+'Plan izvođenja i prodaje karata'!P25</f>
        <v>800</v>
      </c>
      <c r="R122" s="9">
        <f t="shared" si="9"/>
        <v>11050</v>
      </c>
      <c r="S122" s="2"/>
      <c r="T122" s="4"/>
      <c r="U122" s="4"/>
      <c r="V122" s="4"/>
      <c r="W122" s="4"/>
      <c r="X122" s="4"/>
      <c r="Y122" s="4"/>
      <c r="Z122" s="2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4"/>
    </row>
    <row r="123" spans="1:43" ht="12.75">
      <c r="A123" s="2"/>
      <c r="B123" s="3">
        <v>12</v>
      </c>
      <c r="C123" s="9" t="str">
        <f>+'Plan izvođenja i prodaje karata'!B26</f>
        <v>Војцек – Р – Б</v>
      </c>
      <c r="D123" s="9"/>
      <c r="E123" s="9" t="str">
        <f>+'Plan izvođenja i prodaje karata'!D26</f>
        <v> карте "Б"</v>
      </c>
      <c r="F123" s="9">
        <f>+'Plan izvođenja i prodaje karata'!E26</f>
        <v>600</v>
      </c>
      <c r="G123" s="9">
        <f>+'Plan izvođenja i prodaje karata'!F26</f>
        <v>650</v>
      </c>
      <c r="H123" s="9">
        <f>+'Plan izvođenja i prodaje karata'!G26</f>
        <v>700</v>
      </c>
      <c r="I123" s="9">
        <f>+'Plan izvođenja i prodaje karata'!H26</f>
        <v>750</v>
      </c>
      <c r="J123" s="9">
        <f>+'Plan izvođenja i prodaje karata'!I26</f>
        <v>750</v>
      </c>
      <c r="K123" s="9">
        <f>+'Plan izvođenja i prodaje karata'!J26</f>
        <v>750</v>
      </c>
      <c r="L123" s="9">
        <f>+'Plan izvođenja i prodaje karata'!K26</f>
        <v>700</v>
      </c>
      <c r="M123" s="9">
        <f>+'Plan izvođenja i prodaje karata'!L26</f>
        <v>700</v>
      </c>
      <c r="N123" s="9">
        <f>+'Plan izvođenja i prodaje karata'!M26</f>
        <v>700</v>
      </c>
      <c r="O123" s="9">
        <f>+'Plan izvođenja i prodaje karata'!N26</f>
        <v>650</v>
      </c>
      <c r="P123" s="9">
        <f>+'Plan izvođenja i prodaje karata'!O26</f>
        <v>650</v>
      </c>
      <c r="Q123" s="9">
        <f>+'Plan izvođenja i prodaje karata'!P26</f>
        <v>600</v>
      </c>
      <c r="R123" s="9">
        <f t="shared" si="9"/>
        <v>8200</v>
      </c>
      <c r="S123" s="2"/>
      <c r="T123" s="4"/>
      <c r="U123" s="4"/>
      <c r="V123" s="4"/>
      <c r="W123" s="4"/>
      <c r="X123" s="4"/>
      <c r="Y123" s="4"/>
      <c r="Z123" s="2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4"/>
    </row>
    <row r="124" spans="1:43" ht="12.75">
      <c r="A124" s="2"/>
      <c r="B124" s="3">
        <v>13</v>
      </c>
      <c r="C124" s="9" t="str">
        <f>+'Plan izvođenja i prodaje karata'!B28</f>
        <v>Премијера – Данга – А</v>
      </c>
      <c r="D124" s="9"/>
      <c r="E124" s="9" t="str">
        <f>+'Plan izvođenja i prodaje karata'!D28</f>
        <v>карте "А"</v>
      </c>
      <c r="F124" s="9">
        <f>+'Plan izvođenja i prodaje karata'!E28</f>
        <v>0</v>
      </c>
      <c r="G124" s="9">
        <f>+'Plan izvođenja i prodaje karata'!F28</f>
        <v>0</v>
      </c>
      <c r="H124" s="9">
        <f>+'Plan izvođenja i prodaje karata'!G28</f>
        <v>0</v>
      </c>
      <c r="I124" s="9">
        <f>+'Plan izvođenja i prodaje karata'!H28</f>
        <v>300</v>
      </c>
      <c r="J124" s="9">
        <f>+'Plan izvođenja i prodaje karata'!I28</f>
        <v>300</v>
      </c>
      <c r="K124" s="9">
        <f>+'Plan izvođenja i prodaje karata'!J28</f>
        <v>300</v>
      </c>
      <c r="L124" s="9">
        <f>+'Plan izvođenja i prodaje karata'!K28</f>
        <v>300</v>
      </c>
      <c r="M124" s="9">
        <f>+'Plan izvođenja i prodaje karata'!L28</f>
        <v>300</v>
      </c>
      <c r="N124" s="9">
        <f>+'Plan izvođenja i prodaje karata'!M28</f>
        <v>300</v>
      </c>
      <c r="O124" s="9">
        <f>+'Plan izvođenja i prodaje karata'!N28</f>
        <v>300</v>
      </c>
      <c r="P124" s="9">
        <f>+'Plan izvođenja i prodaje karata'!O28</f>
        <v>300</v>
      </c>
      <c r="Q124" s="9">
        <f>+'Plan izvođenja i prodaje karata'!P28</f>
        <v>300</v>
      </c>
      <c r="R124" s="9">
        <f t="shared" si="9"/>
        <v>2700</v>
      </c>
      <c r="S124" s="2"/>
      <c r="T124" s="4"/>
      <c r="U124" s="4"/>
      <c r="V124" s="4"/>
      <c r="W124" s="4"/>
      <c r="X124" s="4"/>
      <c r="Y124" s="4"/>
      <c r="Z124" s="2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4"/>
    </row>
    <row r="125" spans="1:43" ht="12.75">
      <c r="A125" s="2"/>
      <c r="B125" s="3">
        <v>14</v>
      </c>
      <c r="C125" s="9" t="str">
        <f>+'Plan izvođenja i prodaje karata'!B29</f>
        <v>Премијера – Данга – Б</v>
      </c>
      <c r="D125" s="9"/>
      <c r="E125" s="9" t="str">
        <f>+'Plan izvođenja i prodaje karata'!D29</f>
        <v> карте "Б"</v>
      </c>
      <c r="F125" s="9">
        <f>+'Plan izvođenja i prodaje karata'!E29</f>
        <v>0</v>
      </c>
      <c r="G125" s="9">
        <f>+'Plan izvođenja i prodaje karata'!F29</f>
        <v>0</v>
      </c>
      <c r="H125" s="9">
        <f>+'Plan izvođenja i prodaje karata'!G29</f>
        <v>0</v>
      </c>
      <c r="I125" s="9">
        <f>+'Plan izvođenja i prodaje karata'!H29</f>
        <v>200</v>
      </c>
      <c r="J125" s="9">
        <f>+'Plan izvođenja i prodaje karata'!I29</f>
        <v>200</v>
      </c>
      <c r="K125" s="9">
        <f>+'Plan izvođenja i prodaje karata'!J29</f>
        <v>200</v>
      </c>
      <c r="L125" s="9">
        <f>+'Plan izvođenja i prodaje karata'!K29</f>
        <v>200</v>
      </c>
      <c r="M125" s="9">
        <f>+'Plan izvođenja i prodaje karata'!L29</f>
        <v>200</v>
      </c>
      <c r="N125" s="9">
        <f>+'Plan izvođenja i prodaje karata'!M29</f>
        <v>200</v>
      </c>
      <c r="O125" s="9">
        <f>+'Plan izvođenja i prodaje karata'!N29</f>
        <v>200</v>
      </c>
      <c r="P125" s="9">
        <f>+'Plan izvođenja i prodaje karata'!O29</f>
        <v>200</v>
      </c>
      <c r="Q125" s="9">
        <f>+'Plan izvođenja i prodaje karata'!P29</f>
        <v>200</v>
      </c>
      <c r="R125" s="9">
        <f t="shared" si="9"/>
        <v>1800</v>
      </c>
      <c r="S125" s="2"/>
      <c r="T125" s="4"/>
      <c r="U125" s="4"/>
      <c r="V125" s="4"/>
      <c r="W125" s="4"/>
      <c r="X125" s="4"/>
      <c r="Y125" s="4"/>
      <c r="Z125" s="2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4"/>
    </row>
    <row r="126" spans="1:43" ht="12.75">
      <c r="A126" s="2"/>
      <c r="B126" s="3">
        <v>15</v>
      </c>
      <c r="C126" s="9" t="str">
        <f>+'Plan izvođenja i prodaje karata'!B31</f>
        <v>Премијера – Данга – Р – А</v>
      </c>
      <c r="D126" s="9"/>
      <c r="E126" s="9" t="str">
        <f>+'Plan izvođenja i prodaje karata'!D31</f>
        <v>карте "А"</v>
      </c>
      <c r="F126" s="9">
        <f>+'Plan izvođenja i prodaje karata'!E31</f>
        <v>0</v>
      </c>
      <c r="G126" s="9">
        <f>+'Plan izvođenja i prodaje karata'!F31</f>
        <v>0</v>
      </c>
      <c r="H126" s="9">
        <f>+'Plan izvođenja i prodaje karata'!G31</f>
        <v>0</v>
      </c>
      <c r="I126" s="9">
        <f>+'Plan izvođenja i prodaje karata'!H31</f>
        <v>1500</v>
      </c>
      <c r="J126" s="9">
        <f>+'Plan izvođenja i prodaje karata'!I31</f>
        <v>1500</v>
      </c>
      <c r="K126" s="9">
        <f>+'Plan izvođenja i prodaje karata'!J31</f>
        <v>1500</v>
      </c>
      <c r="L126" s="9">
        <f>+'Plan izvođenja i prodaje karata'!K31</f>
        <v>1400</v>
      </c>
      <c r="M126" s="9">
        <f>+'Plan izvođenja i prodaje karata'!L31</f>
        <v>1300</v>
      </c>
      <c r="N126" s="9">
        <f>+'Plan izvođenja i prodaje karata'!M31</f>
        <v>1200</v>
      </c>
      <c r="O126" s="9">
        <f>+'Plan izvođenja i prodaje karata'!N31</f>
        <v>1200</v>
      </c>
      <c r="P126" s="9">
        <f>+'Plan izvođenja i prodaje karata'!O31</f>
        <v>1100</v>
      </c>
      <c r="Q126" s="9">
        <f>+'Plan izvođenja i prodaje karata'!P31</f>
        <v>1000</v>
      </c>
      <c r="R126" s="9">
        <f t="shared" si="9"/>
        <v>11700</v>
      </c>
      <c r="S126" s="2"/>
      <c r="T126" s="4"/>
      <c r="U126" s="4"/>
      <c r="V126" s="4"/>
      <c r="W126" s="4"/>
      <c r="X126" s="4"/>
      <c r="Y126" s="4"/>
      <c r="Z126" s="2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4"/>
    </row>
    <row r="127" spans="1:43" ht="12.75">
      <c r="A127" s="2"/>
      <c r="B127" s="3">
        <v>16</v>
      </c>
      <c r="C127" s="9" t="str">
        <f>+'Plan izvođenja i prodaje karata'!B32</f>
        <v>Премијера – Данга – Р – Б</v>
      </c>
      <c r="D127" s="9"/>
      <c r="E127" s="9" t="str">
        <f>+'Plan izvođenja i prodaje karata'!D32</f>
        <v> карте "Б"</v>
      </c>
      <c r="F127" s="9">
        <f>+'Plan izvođenja i prodaje karata'!E32</f>
        <v>0</v>
      </c>
      <c r="G127" s="9">
        <f>+'Plan izvođenja i prodaje karata'!F32</f>
        <v>0</v>
      </c>
      <c r="H127" s="9">
        <f>+'Plan izvođenja i prodaje karata'!G32</f>
        <v>0</v>
      </c>
      <c r="I127" s="9">
        <f>+'Plan izvođenja i prodaje karata'!H32</f>
        <v>1000</v>
      </c>
      <c r="J127" s="9">
        <f>+'Plan izvođenja i prodaje karata'!I32</f>
        <v>1000</v>
      </c>
      <c r="K127" s="9">
        <f>+'Plan izvođenja i prodaje karata'!J32</f>
        <v>1000</v>
      </c>
      <c r="L127" s="9">
        <f>+'Plan izvođenja i prodaje karata'!K32</f>
        <v>1000</v>
      </c>
      <c r="M127" s="9">
        <f>+'Plan izvođenja i prodaje karata'!L32</f>
        <v>900</v>
      </c>
      <c r="N127" s="9">
        <f>+'Plan izvođenja i prodaje karata'!M32</f>
        <v>800</v>
      </c>
      <c r="O127" s="9">
        <f>+'Plan izvođenja i prodaje karata'!N32</f>
        <v>700</v>
      </c>
      <c r="P127" s="9">
        <f>+'Plan izvođenja i prodaje karata'!O32</f>
        <v>600</v>
      </c>
      <c r="Q127" s="9">
        <f>+'Plan izvođenja i prodaje karata'!P32</f>
        <v>500</v>
      </c>
      <c r="R127" s="9">
        <f t="shared" si="9"/>
        <v>7500</v>
      </c>
      <c r="S127" s="2"/>
      <c r="T127" s="4"/>
      <c r="U127" s="4"/>
      <c r="V127" s="4"/>
      <c r="W127" s="4"/>
      <c r="X127" s="4"/>
      <c r="Y127" s="4"/>
      <c r="Z127" s="2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4"/>
    </row>
    <row r="128" spans="1:43" ht="12.75">
      <c r="A128" s="2"/>
      <c r="B128" s="3">
        <v>17</v>
      </c>
      <c r="C128" s="9" t="str">
        <f>+'Plan izvođenja i prodaje karata'!B34</f>
        <v>Премијера – Сирано – А</v>
      </c>
      <c r="D128" s="9"/>
      <c r="E128" s="9" t="str">
        <f>+'Plan izvođenja i prodaje karata'!D34</f>
        <v>карте "А"</v>
      </c>
      <c r="F128" s="9">
        <f>+'Plan izvođenja i prodaje karata'!E34</f>
        <v>0</v>
      </c>
      <c r="G128" s="9">
        <f>+'Plan izvođenja i prodaje karata'!F34</f>
        <v>0</v>
      </c>
      <c r="H128" s="9">
        <f>+'Plan izvođenja i prodaje karata'!G34</f>
        <v>0</v>
      </c>
      <c r="I128" s="9">
        <f>+'Plan izvođenja i prodaje karata'!H34</f>
        <v>0</v>
      </c>
      <c r="J128" s="9">
        <f>+'Plan izvođenja i prodaje karata'!I34</f>
        <v>0</v>
      </c>
      <c r="K128" s="9">
        <f>+'Plan izvođenja i prodaje karata'!J34</f>
        <v>0</v>
      </c>
      <c r="L128" s="9">
        <f>+'Plan izvođenja i prodaje karata'!K34</f>
        <v>300</v>
      </c>
      <c r="M128" s="9">
        <f>+'Plan izvođenja i prodaje karata'!L34</f>
        <v>300</v>
      </c>
      <c r="N128" s="9">
        <f>+'Plan izvođenja i prodaje karata'!M34</f>
        <v>300</v>
      </c>
      <c r="O128" s="9">
        <f>+'Plan izvođenja i prodaje karata'!N34</f>
        <v>300</v>
      </c>
      <c r="P128" s="9">
        <f>+'Plan izvođenja i prodaje karata'!O34</f>
        <v>300</v>
      </c>
      <c r="Q128" s="9">
        <f>+'Plan izvođenja i prodaje karata'!P34</f>
        <v>300</v>
      </c>
      <c r="R128" s="9">
        <f t="shared" si="9"/>
        <v>1800</v>
      </c>
      <c r="S128" s="2"/>
      <c r="T128" s="4"/>
      <c r="U128" s="4"/>
      <c r="V128" s="4"/>
      <c r="W128" s="4"/>
      <c r="X128" s="4"/>
      <c r="Y128" s="4"/>
      <c r="Z128" s="2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4"/>
    </row>
    <row r="129" spans="1:43" ht="12.75">
      <c r="A129" s="2"/>
      <c r="B129" s="3">
        <v>18</v>
      </c>
      <c r="C129" s="9" t="str">
        <f>+'Plan izvođenja i prodaje karata'!B35</f>
        <v>Премијера – Сирано – Б</v>
      </c>
      <c r="D129" s="9"/>
      <c r="E129" s="9" t="str">
        <f>+'Plan izvođenja i prodaje karata'!D35</f>
        <v> карте "Б"</v>
      </c>
      <c r="F129" s="9">
        <f>+'Plan izvođenja i prodaje karata'!E35</f>
        <v>0</v>
      </c>
      <c r="G129" s="9">
        <f>+'Plan izvođenja i prodaje karata'!F35</f>
        <v>0</v>
      </c>
      <c r="H129" s="9">
        <f>+'Plan izvođenja i prodaje karata'!G35</f>
        <v>0</v>
      </c>
      <c r="I129" s="9">
        <f>+'Plan izvođenja i prodaje karata'!H35</f>
        <v>0</v>
      </c>
      <c r="J129" s="9">
        <f>+'Plan izvođenja i prodaje karata'!I35</f>
        <v>0</v>
      </c>
      <c r="K129" s="9">
        <f>+'Plan izvođenja i prodaje karata'!J35</f>
        <v>0</v>
      </c>
      <c r="L129" s="9">
        <f>+'Plan izvođenja i prodaje karata'!K35</f>
        <v>200</v>
      </c>
      <c r="M129" s="9">
        <f>+'Plan izvođenja i prodaje karata'!L35</f>
        <v>200</v>
      </c>
      <c r="N129" s="9">
        <f>+'Plan izvođenja i prodaje karata'!M35</f>
        <v>200</v>
      </c>
      <c r="O129" s="9">
        <f>+'Plan izvođenja i prodaje karata'!N35</f>
        <v>200</v>
      </c>
      <c r="P129" s="9">
        <f>+'Plan izvođenja i prodaje karata'!O35</f>
        <v>200</v>
      </c>
      <c r="Q129" s="9">
        <f>+'Plan izvođenja i prodaje karata'!P35</f>
        <v>200</v>
      </c>
      <c r="R129" s="9">
        <f t="shared" si="9"/>
        <v>1200</v>
      </c>
      <c r="S129" s="2"/>
      <c r="T129" s="4"/>
      <c r="U129" s="4"/>
      <c r="V129" s="4"/>
      <c r="W129" s="4"/>
      <c r="X129" s="4"/>
      <c r="Y129" s="4"/>
      <c r="Z129" s="2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4"/>
    </row>
    <row r="130" spans="1:43" ht="12.75">
      <c r="A130" s="2"/>
      <c r="B130" s="3">
        <v>19</v>
      </c>
      <c r="C130" s="9" t="str">
        <f>+'Plan izvođenja i prodaje karata'!B37</f>
        <v>Премијера – Сирано – Р – А</v>
      </c>
      <c r="D130" s="9"/>
      <c r="E130" s="9" t="str">
        <f>+'Plan izvođenja i prodaje karata'!D37</f>
        <v>карте "А"</v>
      </c>
      <c r="F130" s="9">
        <f>+'Plan izvođenja i prodaje karata'!E37</f>
        <v>0</v>
      </c>
      <c r="G130" s="9">
        <f>+'Plan izvođenja i prodaje karata'!F37</f>
        <v>0</v>
      </c>
      <c r="H130" s="9">
        <f>+'Plan izvođenja i prodaje karata'!G37</f>
        <v>0</v>
      </c>
      <c r="I130" s="9">
        <f>+'Plan izvođenja i prodaje karata'!H37</f>
        <v>0</v>
      </c>
      <c r="J130" s="9">
        <f>+'Plan izvođenja i prodaje karata'!I37</f>
        <v>0</v>
      </c>
      <c r="K130" s="9">
        <f>+'Plan izvođenja i prodaje karata'!J37</f>
        <v>0</v>
      </c>
      <c r="L130" s="9">
        <f>+'Plan izvođenja i prodaje karata'!K37</f>
        <v>600</v>
      </c>
      <c r="M130" s="9">
        <f>+'Plan izvođenja i prodaje karata'!L37</f>
        <v>600</v>
      </c>
      <c r="N130" s="9">
        <f>+'Plan izvođenja i prodaje karata'!M37</f>
        <v>550</v>
      </c>
      <c r="O130" s="9">
        <f>+'Plan izvođenja i prodaje karata'!N37</f>
        <v>550</v>
      </c>
      <c r="P130" s="9">
        <f>+'Plan izvođenja i prodaje karata'!O37</f>
        <v>500</v>
      </c>
      <c r="Q130" s="9">
        <f>+'Plan izvođenja i prodaje karata'!P37</f>
        <v>500</v>
      </c>
      <c r="R130" s="9">
        <f t="shared" si="9"/>
        <v>3300</v>
      </c>
      <c r="S130" s="2"/>
      <c r="T130" s="4"/>
      <c r="U130" s="4"/>
      <c r="V130" s="4"/>
      <c r="W130" s="4"/>
      <c r="X130" s="4"/>
      <c r="Y130" s="4"/>
      <c r="Z130" s="2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4"/>
    </row>
    <row r="131" spans="1:43" ht="12.75">
      <c r="A131" s="2"/>
      <c r="B131" s="3">
        <f aca="true" t="shared" si="10" ref="B131:B151">B130+1</f>
        <v>20</v>
      </c>
      <c r="C131" s="9" t="str">
        <f>+'Plan izvođenja i prodaje karata'!B38</f>
        <v>Премијера – Сирано – Р – Б</v>
      </c>
      <c r="D131" s="9"/>
      <c r="E131" s="9" t="str">
        <f>+'Plan izvođenja i prodaje karata'!D38</f>
        <v> карте "Б"</v>
      </c>
      <c r="F131" s="9">
        <f>+'Plan izvođenja i prodaje karata'!E38</f>
        <v>0</v>
      </c>
      <c r="G131" s="9">
        <f>+'Plan izvođenja i prodaje karata'!F38</f>
        <v>0</v>
      </c>
      <c r="H131" s="9">
        <f>+'Plan izvođenja i prodaje karata'!G38</f>
        <v>0</v>
      </c>
      <c r="I131" s="9">
        <f>+'Plan izvođenja i prodaje karata'!H38</f>
        <v>0</v>
      </c>
      <c r="J131" s="9">
        <f>+'Plan izvođenja i prodaje karata'!I38</f>
        <v>0</v>
      </c>
      <c r="K131" s="9">
        <f>+'Plan izvođenja i prodaje karata'!J38</f>
        <v>0</v>
      </c>
      <c r="L131" s="9">
        <f>+'Plan izvođenja i prodaje karata'!K38</f>
        <v>400</v>
      </c>
      <c r="M131" s="9">
        <f>+'Plan izvođenja i prodaje karata'!L38</f>
        <v>200</v>
      </c>
      <c r="N131" s="9">
        <f>+'Plan izvođenja i prodaje karata'!M38</f>
        <v>400</v>
      </c>
      <c r="O131" s="9">
        <f>+'Plan izvođenja i prodaje karata'!N38</f>
        <v>350</v>
      </c>
      <c r="P131" s="9">
        <f>+'Plan izvođenja i prodaje karata'!O38</f>
        <v>350</v>
      </c>
      <c r="Q131" s="9">
        <f>+'Plan izvođenja i prodaje karata'!P38</f>
        <v>350</v>
      </c>
      <c r="R131" s="9">
        <f t="shared" si="9"/>
        <v>2050</v>
      </c>
      <c r="S131" s="2"/>
      <c r="T131" s="4"/>
      <c r="U131" s="4"/>
      <c r="V131" s="4"/>
      <c r="W131" s="4"/>
      <c r="X131" s="4"/>
      <c r="Y131" s="4"/>
      <c r="Z131" s="2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4"/>
    </row>
    <row r="132" spans="1:43" ht="12.75" hidden="1">
      <c r="A132" s="2"/>
      <c r="B132" s="3">
        <f t="shared" si="10"/>
        <v>21</v>
      </c>
      <c r="C132" s="9">
        <f>+'Plan izvođenja i prodaje karata'!B40</f>
        <v>0</v>
      </c>
      <c r="D132" s="9"/>
      <c r="E132" s="9" t="str">
        <f>+'Plan izvođenja i prodaje karata'!D40</f>
        <v>карте "А"</v>
      </c>
      <c r="F132" s="9">
        <f>+'Plan izvođenja i prodaje karata'!E40</f>
        <v>0</v>
      </c>
      <c r="G132" s="9">
        <f>+'Plan izvođenja i prodaje karata'!F40</f>
        <v>0</v>
      </c>
      <c r="H132" s="9">
        <f>+'Plan izvođenja i prodaje karata'!G40</f>
        <v>0</v>
      </c>
      <c r="I132" s="9">
        <f>+'Plan izvođenja i prodaje karata'!H40</f>
        <v>0</v>
      </c>
      <c r="J132" s="9">
        <f>+'Plan izvođenja i prodaje karata'!I40</f>
        <v>0</v>
      </c>
      <c r="K132" s="9">
        <f>+'Plan izvođenja i prodaje karata'!J40</f>
        <v>0</v>
      </c>
      <c r="L132" s="9">
        <f>+'Plan izvođenja i prodaje karata'!K40</f>
        <v>0</v>
      </c>
      <c r="M132" s="9">
        <f>+'Plan izvođenja i prodaje karata'!L40</f>
        <v>0</v>
      </c>
      <c r="N132" s="9">
        <f>+'Plan izvođenja i prodaje karata'!M40</f>
        <v>0</v>
      </c>
      <c r="O132" s="9">
        <f>+'Plan izvođenja i prodaje karata'!N40</f>
        <v>0</v>
      </c>
      <c r="P132" s="9">
        <f>+'Plan izvođenja i prodaje karata'!O40</f>
        <v>0</v>
      </c>
      <c r="Q132" s="9">
        <f>+'Plan izvođenja i prodaje karata'!P40</f>
        <v>0</v>
      </c>
      <c r="R132" s="9">
        <f t="shared" si="9"/>
        <v>0</v>
      </c>
      <c r="S132" s="2"/>
      <c r="T132" s="4"/>
      <c r="U132" s="4"/>
      <c r="V132" s="4"/>
      <c r="W132" s="4"/>
      <c r="X132" s="4"/>
      <c r="Y132" s="4"/>
      <c r="Z132" s="2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4"/>
    </row>
    <row r="133" spans="1:43" ht="12.75" hidden="1">
      <c r="A133" s="2"/>
      <c r="B133" s="3">
        <f t="shared" si="10"/>
        <v>22</v>
      </c>
      <c r="C133" s="9">
        <f>+'Plan izvođenja i prodaje karata'!B41</f>
        <v>0</v>
      </c>
      <c r="D133" s="9"/>
      <c r="E133" s="9" t="str">
        <f>+'Plan izvođenja i prodaje karata'!D41</f>
        <v> карте "Б"</v>
      </c>
      <c r="F133" s="9">
        <f>+'Plan izvođenja i prodaje karata'!E41</f>
        <v>0</v>
      </c>
      <c r="G133" s="9">
        <f>+'Plan izvođenja i prodaje karata'!F41</f>
        <v>0</v>
      </c>
      <c r="H133" s="9">
        <f>+'Plan izvođenja i prodaje karata'!G41</f>
        <v>0</v>
      </c>
      <c r="I133" s="9">
        <f>+'Plan izvođenja i prodaje karata'!H41</f>
        <v>0</v>
      </c>
      <c r="J133" s="9">
        <f>+'Plan izvođenja i prodaje karata'!I41</f>
        <v>0</v>
      </c>
      <c r="K133" s="9">
        <f>+'Plan izvođenja i prodaje karata'!J41</f>
        <v>0</v>
      </c>
      <c r="L133" s="9">
        <f>+'Plan izvođenja i prodaje karata'!K41</f>
        <v>0</v>
      </c>
      <c r="M133" s="9">
        <f>+'Plan izvođenja i prodaje karata'!L41</f>
        <v>0</v>
      </c>
      <c r="N133" s="9">
        <f>+'Plan izvođenja i prodaje karata'!M41</f>
        <v>0</v>
      </c>
      <c r="O133" s="9">
        <f>+'Plan izvođenja i prodaje karata'!N41</f>
        <v>0</v>
      </c>
      <c r="P133" s="9">
        <f>+'Plan izvođenja i prodaje karata'!O41</f>
        <v>0</v>
      </c>
      <c r="Q133" s="9">
        <f>+'Plan izvođenja i prodaje karata'!P41</f>
        <v>0</v>
      </c>
      <c r="R133" s="9">
        <f t="shared" si="9"/>
        <v>0</v>
      </c>
      <c r="S133" s="2"/>
      <c r="T133" s="4"/>
      <c r="U133" s="4"/>
      <c r="V133" s="4"/>
      <c r="W133" s="4"/>
      <c r="X133" s="4"/>
      <c r="Y133" s="4"/>
      <c r="Z133" s="2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4"/>
    </row>
    <row r="134" spans="1:43" ht="12.75" hidden="1">
      <c r="A134" s="2"/>
      <c r="B134" s="3">
        <f t="shared" si="10"/>
        <v>23</v>
      </c>
      <c r="C134" s="9">
        <f>+'Plan izvođenja i prodaje karata'!B43</f>
        <v>0</v>
      </c>
      <c r="D134" s="9"/>
      <c r="E134" s="9" t="str">
        <f>+'Plan izvođenja i prodaje karata'!D43</f>
        <v>карте "А"</v>
      </c>
      <c r="F134" s="9">
        <f>+'Plan izvođenja i prodaje karata'!E43</f>
        <v>0</v>
      </c>
      <c r="G134" s="9">
        <f>+'Plan izvođenja i prodaje karata'!F43</f>
        <v>0</v>
      </c>
      <c r="H134" s="9">
        <f>+'Plan izvođenja i prodaje karata'!G43</f>
        <v>0</v>
      </c>
      <c r="I134" s="9">
        <f>+'Plan izvođenja i prodaje karata'!H43</f>
        <v>0</v>
      </c>
      <c r="J134" s="9">
        <f>+'Plan izvođenja i prodaje karata'!I43</f>
        <v>0</v>
      </c>
      <c r="K134" s="9">
        <f>+'Plan izvođenja i prodaje karata'!J43</f>
        <v>0</v>
      </c>
      <c r="L134" s="9">
        <f>+'Plan izvođenja i prodaje karata'!K43</f>
        <v>0</v>
      </c>
      <c r="M134" s="9">
        <f>+'Plan izvođenja i prodaje karata'!L43</f>
        <v>0</v>
      </c>
      <c r="N134" s="9">
        <f>+'Plan izvođenja i prodaje karata'!M43</f>
        <v>0</v>
      </c>
      <c r="O134" s="9">
        <f>+'Plan izvođenja i prodaje karata'!N43</f>
        <v>0</v>
      </c>
      <c r="P134" s="9">
        <f>+'Plan izvođenja i prodaje karata'!O43</f>
        <v>0</v>
      </c>
      <c r="Q134" s="9">
        <f>+'Plan izvođenja i prodaje karata'!P43</f>
        <v>0</v>
      </c>
      <c r="R134" s="9">
        <f t="shared" si="9"/>
        <v>0</v>
      </c>
      <c r="S134" s="2"/>
      <c r="T134" s="4"/>
      <c r="U134" s="4"/>
      <c r="V134" s="4"/>
      <c r="W134" s="4"/>
      <c r="X134" s="4"/>
      <c r="Y134" s="4"/>
      <c r="Z134" s="2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4"/>
    </row>
    <row r="135" spans="1:43" ht="12.75" hidden="1">
      <c r="A135" s="2"/>
      <c r="B135" s="3">
        <f t="shared" si="10"/>
        <v>24</v>
      </c>
      <c r="C135" s="9">
        <f>+'Plan izvođenja i prodaje karata'!B44</f>
        <v>0</v>
      </c>
      <c r="D135" s="9"/>
      <c r="E135" s="9" t="str">
        <f>+'Plan izvođenja i prodaje karata'!D44</f>
        <v> карте "Б"</v>
      </c>
      <c r="F135" s="9">
        <f>+'Plan izvođenja i prodaje karata'!E44</f>
        <v>0</v>
      </c>
      <c r="G135" s="9">
        <f>+'Plan izvođenja i prodaje karata'!F44</f>
        <v>0</v>
      </c>
      <c r="H135" s="9">
        <f>+'Plan izvođenja i prodaje karata'!G44</f>
        <v>0</v>
      </c>
      <c r="I135" s="9">
        <f>+'Plan izvođenja i prodaje karata'!H44</f>
        <v>0</v>
      </c>
      <c r="J135" s="9">
        <f>+'Plan izvođenja i prodaje karata'!I44</f>
        <v>0</v>
      </c>
      <c r="K135" s="9">
        <f>+'Plan izvođenja i prodaje karata'!J44</f>
        <v>0</v>
      </c>
      <c r="L135" s="9">
        <f>+'Plan izvođenja i prodaje karata'!K44</f>
        <v>0</v>
      </c>
      <c r="M135" s="9">
        <f>+'Plan izvođenja i prodaje karata'!L44</f>
        <v>0</v>
      </c>
      <c r="N135" s="9">
        <f>+'Plan izvođenja i prodaje karata'!M44</f>
        <v>0</v>
      </c>
      <c r="O135" s="9">
        <f>+'Plan izvođenja i prodaje karata'!N44</f>
        <v>0</v>
      </c>
      <c r="P135" s="9">
        <f>+'Plan izvođenja i prodaje karata'!O44</f>
        <v>0</v>
      </c>
      <c r="Q135" s="9">
        <f>+'Plan izvođenja i prodaje karata'!P44</f>
        <v>0</v>
      </c>
      <c r="R135" s="9">
        <f t="shared" si="9"/>
        <v>0</v>
      </c>
      <c r="S135" s="2"/>
      <c r="T135" s="4"/>
      <c r="U135" s="4"/>
      <c r="V135" s="4"/>
      <c r="W135" s="4"/>
      <c r="X135" s="4"/>
      <c r="Y135" s="4"/>
      <c r="Z135" s="2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4"/>
    </row>
    <row r="136" spans="1:43" ht="12.75" hidden="1">
      <c r="A136" s="2"/>
      <c r="B136" s="3">
        <f t="shared" si="10"/>
        <v>25</v>
      </c>
      <c r="C136" s="9">
        <f>+'Plan izvođenja i prodaje karata'!B46</f>
        <v>0</v>
      </c>
      <c r="D136" s="9"/>
      <c r="E136" s="9" t="str">
        <f>+'Plan izvođenja i prodaje karata'!D46</f>
        <v>карте "А"</v>
      </c>
      <c r="F136" s="9">
        <f>+'Plan izvođenja i prodaje karata'!E46</f>
        <v>0</v>
      </c>
      <c r="G136" s="9">
        <f>+'Plan izvođenja i prodaje karata'!F46</f>
        <v>0</v>
      </c>
      <c r="H136" s="9">
        <f>+'Plan izvođenja i prodaje karata'!G46</f>
        <v>0</v>
      </c>
      <c r="I136" s="9">
        <f>+'Plan izvođenja i prodaje karata'!H46</f>
        <v>0</v>
      </c>
      <c r="J136" s="9">
        <f>+'Plan izvođenja i prodaje karata'!I46</f>
        <v>0</v>
      </c>
      <c r="K136" s="9">
        <f>+'Plan izvođenja i prodaje karata'!J46</f>
        <v>0</v>
      </c>
      <c r="L136" s="9">
        <f>+'Plan izvođenja i prodaje karata'!K46</f>
        <v>0</v>
      </c>
      <c r="M136" s="9">
        <f>+'Plan izvođenja i prodaje karata'!L46</f>
        <v>0</v>
      </c>
      <c r="N136" s="9">
        <f>+'Plan izvođenja i prodaje karata'!M46</f>
        <v>0</v>
      </c>
      <c r="O136" s="9">
        <f>+'Plan izvođenja i prodaje karata'!N46</f>
        <v>0</v>
      </c>
      <c r="P136" s="9">
        <f>+'Plan izvođenja i prodaje karata'!O46</f>
        <v>0</v>
      </c>
      <c r="Q136" s="9">
        <f>+'Plan izvođenja i prodaje karata'!P46</f>
        <v>0</v>
      </c>
      <c r="R136" s="9">
        <f t="shared" si="9"/>
        <v>0</v>
      </c>
      <c r="S136" s="2"/>
      <c r="T136" s="4"/>
      <c r="U136" s="4"/>
      <c r="V136" s="4"/>
      <c r="W136" s="4"/>
      <c r="X136" s="4"/>
      <c r="Y136" s="4"/>
      <c r="Z136" s="2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4"/>
    </row>
    <row r="137" spans="1:43" ht="12.75" hidden="1">
      <c r="A137" s="2"/>
      <c r="B137" s="3">
        <f t="shared" si="10"/>
        <v>26</v>
      </c>
      <c r="C137" s="9">
        <f>+'Plan izvođenja i prodaje karata'!B47</f>
        <v>0</v>
      </c>
      <c r="D137" s="9"/>
      <c r="E137" s="9" t="str">
        <f>+'Plan izvođenja i prodaje karata'!D47</f>
        <v> карте "Б"</v>
      </c>
      <c r="F137" s="9">
        <f>+'Plan izvođenja i prodaje karata'!E47</f>
        <v>0</v>
      </c>
      <c r="G137" s="9">
        <f>+'Plan izvođenja i prodaje karata'!F47</f>
        <v>0</v>
      </c>
      <c r="H137" s="9">
        <f>+'Plan izvođenja i prodaje karata'!G47</f>
        <v>0</v>
      </c>
      <c r="I137" s="9">
        <f>+'Plan izvođenja i prodaje karata'!H47</f>
        <v>0</v>
      </c>
      <c r="J137" s="9">
        <f>+'Plan izvođenja i prodaje karata'!I47</f>
        <v>0</v>
      </c>
      <c r="K137" s="9">
        <f>+'Plan izvođenja i prodaje karata'!J47</f>
        <v>0</v>
      </c>
      <c r="L137" s="9">
        <f>+'Plan izvođenja i prodaje karata'!K47</f>
        <v>0</v>
      </c>
      <c r="M137" s="9">
        <f>+'Plan izvođenja i prodaje karata'!L47</f>
        <v>0</v>
      </c>
      <c r="N137" s="9">
        <f>+'Plan izvođenja i prodaje karata'!M47</f>
        <v>0</v>
      </c>
      <c r="O137" s="9">
        <f>+'Plan izvođenja i prodaje karata'!N47</f>
        <v>0</v>
      </c>
      <c r="P137" s="9">
        <f>+'Plan izvođenja i prodaje karata'!O47</f>
        <v>0</v>
      </c>
      <c r="Q137" s="9">
        <f>+'Plan izvođenja i prodaje karata'!P47</f>
        <v>0</v>
      </c>
      <c r="R137" s="9">
        <f t="shared" si="9"/>
        <v>0</v>
      </c>
      <c r="S137" s="2"/>
      <c r="T137" s="4"/>
      <c r="U137" s="4"/>
      <c r="V137" s="4"/>
      <c r="W137" s="4"/>
      <c r="X137" s="4"/>
      <c r="Y137" s="4"/>
      <c r="Z137" s="2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4"/>
    </row>
    <row r="138" spans="1:43" ht="12.75" hidden="1">
      <c r="A138" s="2"/>
      <c r="B138" s="3">
        <f t="shared" si="10"/>
        <v>27</v>
      </c>
      <c r="C138" s="9">
        <f>+'Plan izvođenja i prodaje karata'!B49</f>
        <v>0</v>
      </c>
      <c r="D138" s="9"/>
      <c r="E138" s="9" t="str">
        <f>+'Plan izvođenja i prodaje karata'!D49</f>
        <v>карте "А"</v>
      </c>
      <c r="F138" s="9">
        <f>+'Plan izvođenja i prodaje karata'!E49</f>
        <v>0</v>
      </c>
      <c r="G138" s="9">
        <f>+'Plan izvođenja i prodaje karata'!F49</f>
        <v>0</v>
      </c>
      <c r="H138" s="9">
        <f>+'Plan izvođenja i prodaje karata'!G49</f>
        <v>0</v>
      </c>
      <c r="I138" s="9">
        <f>+'Plan izvođenja i prodaje karata'!H49</f>
        <v>0</v>
      </c>
      <c r="J138" s="9">
        <f>+'Plan izvođenja i prodaje karata'!I49</f>
        <v>0</v>
      </c>
      <c r="K138" s="9">
        <f>+'Plan izvođenja i prodaje karata'!J49</f>
        <v>0</v>
      </c>
      <c r="L138" s="9">
        <f>+'Plan izvođenja i prodaje karata'!K49</f>
        <v>0</v>
      </c>
      <c r="M138" s="9">
        <f>+'Plan izvođenja i prodaje karata'!L49</f>
        <v>0</v>
      </c>
      <c r="N138" s="9">
        <f>+'Plan izvođenja i prodaje karata'!M49</f>
        <v>0</v>
      </c>
      <c r="O138" s="9">
        <f>+'Plan izvođenja i prodaje karata'!N49</f>
        <v>0</v>
      </c>
      <c r="P138" s="9">
        <f>+'Plan izvođenja i prodaje karata'!O49</f>
        <v>0</v>
      </c>
      <c r="Q138" s="9">
        <f>+'Plan izvođenja i prodaje karata'!P49</f>
        <v>0</v>
      </c>
      <c r="R138" s="9">
        <f t="shared" si="9"/>
        <v>0</v>
      </c>
      <c r="S138" s="2"/>
      <c r="T138" s="4"/>
      <c r="U138" s="4"/>
      <c r="V138" s="4"/>
      <c r="W138" s="4"/>
      <c r="X138" s="4"/>
      <c r="Y138" s="4"/>
      <c r="Z138" s="2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4"/>
    </row>
    <row r="139" spans="1:43" ht="12.75" hidden="1">
      <c r="A139" s="2"/>
      <c r="B139" s="3">
        <f t="shared" si="10"/>
        <v>28</v>
      </c>
      <c r="C139" s="9">
        <f>+'Plan izvođenja i prodaje karata'!B50</f>
        <v>0</v>
      </c>
      <c r="D139" s="9"/>
      <c r="E139" s="9" t="str">
        <f>+'Plan izvođenja i prodaje karata'!D50</f>
        <v> карте "Б"</v>
      </c>
      <c r="F139" s="9">
        <f>+'Plan izvođenja i prodaje karata'!E50</f>
        <v>0</v>
      </c>
      <c r="G139" s="9">
        <f>+'Plan izvođenja i prodaje karata'!F50</f>
        <v>0</v>
      </c>
      <c r="H139" s="9">
        <f>+'Plan izvođenja i prodaje karata'!G50</f>
        <v>0</v>
      </c>
      <c r="I139" s="9">
        <f>+'Plan izvođenja i prodaje karata'!H50</f>
        <v>0</v>
      </c>
      <c r="J139" s="9">
        <f>+'Plan izvođenja i prodaje karata'!I50</f>
        <v>0</v>
      </c>
      <c r="K139" s="9">
        <f>+'Plan izvođenja i prodaje karata'!J50</f>
        <v>0</v>
      </c>
      <c r="L139" s="9">
        <f>+'Plan izvođenja i prodaje karata'!K50</f>
        <v>0</v>
      </c>
      <c r="M139" s="9">
        <f>+'Plan izvođenja i prodaje karata'!L50</f>
        <v>0</v>
      </c>
      <c r="N139" s="9">
        <f>+'Plan izvođenja i prodaje karata'!M50</f>
        <v>0</v>
      </c>
      <c r="O139" s="9">
        <f>+'Plan izvođenja i prodaje karata'!N50</f>
        <v>0</v>
      </c>
      <c r="P139" s="9">
        <f>+'Plan izvođenja i prodaje karata'!O50</f>
        <v>0</v>
      </c>
      <c r="Q139" s="9">
        <f>+'Plan izvođenja i prodaje karata'!P50</f>
        <v>0</v>
      </c>
      <c r="R139" s="9">
        <f t="shared" si="9"/>
        <v>0</v>
      </c>
      <c r="S139" s="2"/>
      <c r="T139" s="4"/>
      <c r="U139" s="4"/>
      <c r="V139" s="4"/>
      <c r="W139" s="4"/>
      <c r="X139" s="4"/>
      <c r="Y139" s="4"/>
      <c r="Z139" s="2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4"/>
    </row>
    <row r="140" spans="1:43" ht="12.75" hidden="1">
      <c r="A140" s="2"/>
      <c r="B140" s="3">
        <f t="shared" si="10"/>
        <v>29</v>
      </c>
      <c r="C140" s="9">
        <f>+'Plan izvođenja i prodaje karata'!B52</f>
        <v>0</v>
      </c>
      <c r="D140" s="9"/>
      <c r="E140" s="9" t="str">
        <f>+'Plan izvođenja i prodaje karata'!D52</f>
        <v>карте "А"</v>
      </c>
      <c r="F140" s="9">
        <f>+'Plan izvođenja i prodaje karata'!E52</f>
        <v>0</v>
      </c>
      <c r="G140" s="9">
        <f>+'Plan izvođenja i prodaje karata'!F52</f>
        <v>0</v>
      </c>
      <c r="H140" s="9">
        <f>+'Plan izvođenja i prodaje karata'!G52</f>
        <v>0</v>
      </c>
      <c r="I140" s="9">
        <f>+'Plan izvođenja i prodaje karata'!H52</f>
        <v>0</v>
      </c>
      <c r="J140" s="9">
        <f>+'Plan izvođenja i prodaje karata'!I52</f>
        <v>0</v>
      </c>
      <c r="K140" s="9">
        <f>+'Plan izvođenja i prodaje karata'!J52</f>
        <v>0</v>
      </c>
      <c r="L140" s="9">
        <f>+'Plan izvođenja i prodaje karata'!K52</f>
        <v>0</v>
      </c>
      <c r="M140" s="9">
        <f>+'Plan izvođenja i prodaje karata'!L52</f>
        <v>0</v>
      </c>
      <c r="N140" s="9">
        <f>+'Plan izvođenja i prodaje karata'!M52</f>
        <v>0</v>
      </c>
      <c r="O140" s="9">
        <f>+'Plan izvođenja i prodaje karata'!N52</f>
        <v>0</v>
      </c>
      <c r="P140" s="9">
        <f>+'Plan izvođenja i prodaje karata'!O52</f>
        <v>0</v>
      </c>
      <c r="Q140" s="9">
        <f>+'Plan izvođenja i prodaje karata'!P52</f>
        <v>0</v>
      </c>
      <c r="R140" s="9">
        <f t="shared" si="9"/>
        <v>0</v>
      </c>
      <c r="S140" s="2"/>
      <c r="T140" s="4"/>
      <c r="U140" s="4"/>
      <c r="V140" s="4"/>
      <c r="W140" s="4"/>
      <c r="X140" s="4"/>
      <c r="Y140" s="4"/>
      <c r="Z140" s="2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4"/>
    </row>
    <row r="141" spans="1:43" ht="12.75" hidden="1">
      <c r="A141" s="2"/>
      <c r="B141" s="3">
        <f t="shared" si="10"/>
        <v>30</v>
      </c>
      <c r="C141" s="9">
        <f>+'Plan izvođenja i prodaje karata'!B53</f>
        <v>0</v>
      </c>
      <c r="D141" s="9"/>
      <c r="E141" s="9" t="str">
        <f>+'Plan izvođenja i prodaje karata'!D53</f>
        <v> карте "Б"</v>
      </c>
      <c r="F141" s="9">
        <f>+'Plan izvođenja i prodaje karata'!E53</f>
        <v>0</v>
      </c>
      <c r="G141" s="9">
        <f>+'Plan izvođenja i prodaje karata'!F53</f>
        <v>0</v>
      </c>
      <c r="H141" s="9">
        <f>+'Plan izvođenja i prodaje karata'!G53</f>
        <v>0</v>
      </c>
      <c r="I141" s="9">
        <f>+'Plan izvođenja i prodaje karata'!H53</f>
        <v>0</v>
      </c>
      <c r="J141" s="9">
        <f>+'Plan izvođenja i prodaje karata'!I53</f>
        <v>0</v>
      </c>
      <c r="K141" s="9">
        <f>+'Plan izvođenja i prodaje karata'!J53</f>
        <v>0</v>
      </c>
      <c r="L141" s="9">
        <f>+'Plan izvođenja i prodaje karata'!K53</f>
        <v>0</v>
      </c>
      <c r="M141" s="9">
        <f>+'Plan izvođenja i prodaje karata'!L53</f>
        <v>0</v>
      </c>
      <c r="N141" s="9">
        <f>+'Plan izvođenja i prodaje karata'!M53</f>
        <v>0</v>
      </c>
      <c r="O141" s="9">
        <f>+'Plan izvođenja i prodaje karata'!N53</f>
        <v>0</v>
      </c>
      <c r="P141" s="9">
        <f>+'Plan izvođenja i prodaje karata'!O53</f>
        <v>0</v>
      </c>
      <c r="Q141" s="9">
        <f>+'Plan izvođenja i prodaje karata'!P53</f>
        <v>0</v>
      </c>
      <c r="R141" s="9">
        <f t="shared" si="9"/>
        <v>0</v>
      </c>
      <c r="S141" s="2"/>
      <c r="T141" s="4"/>
      <c r="U141" s="4"/>
      <c r="V141" s="4"/>
      <c r="W141" s="4"/>
      <c r="X141" s="4"/>
      <c r="Y141" s="4"/>
      <c r="Z141" s="2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4"/>
    </row>
    <row r="142" spans="1:43" ht="12.75" hidden="1">
      <c r="A142" s="2"/>
      <c r="B142" s="3">
        <f t="shared" si="10"/>
        <v>31</v>
      </c>
      <c r="C142" s="9">
        <f>+'Plan izvođenja i prodaje karata'!B55</f>
        <v>0</v>
      </c>
      <c r="D142" s="9"/>
      <c r="E142" s="9" t="str">
        <f>+'Plan izvođenja i prodaje karata'!D55</f>
        <v>карте "А"</v>
      </c>
      <c r="F142" s="9">
        <f>+'Plan izvođenja i prodaje karata'!E55</f>
        <v>0</v>
      </c>
      <c r="G142" s="9">
        <f>+'Plan izvođenja i prodaje karata'!F55</f>
        <v>0</v>
      </c>
      <c r="H142" s="9">
        <f>+'Plan izvođenja i prodaje karata'!G55</f>
        <v>0</v>
      </c>
      <c r="I142" s="9">
        <f>+'Plan izvođenja i prodaje karata'!H55</f>
        <v>0</v>
      </c>
      <c r="J142" s="9">
        <f>+'Plan izvođenja i prodaje karata'!I55</f>
        <v>0</v>
      </c>
      <c r="K142" s="9">
        <f>+'Plan izvođenja i prodaje karata'!J55</f>
        <v>0</v>
      </c>
      <c r="L142" s="9">
        <f>+'Plan izvođenja i prodaje karata'!K55</f>
        <v>0</v>
      </c>
      <c r="M142" s="9">
        <f>+'Plan izvođenja i prodaje karata'!L55</f>
        <v>0</v>
      </c>
      <c r="N142" s="9">
        <f>+'Plan izvođenja i prodaje karata'!M55</f>
        <v>0</v>
      </c>
      <c r="O142" s="9">
        <f>+'Plan izvođenja i prodaje karata'!N55</f>
        <v>0</v>
      </c>
      <c r="P142" s="9">
        <f>+'Plan izvođenja i prodaje karata'!O55</f>
        <v>0</v>
      </c>
      <c r="Q142" s="9">
        <f>+'Plan izvođenja i prodaje karata'!P55</f>
        <v>0</v>
      </c>
      <c r="R142" s="9">
        <f t="shared" si="9"/>
        <v>0</v>
      </c>
      <c r="S142" s="2"/>
      <c r="T142" s="4"/>
      <c r="U142" s="4"/>
      <c r="V142" s="4"/>
      <c r="W142" s="4"/>
      <c r="X142" s="4"/>
      <c r="Y142" s="4"/>
      <c r="Z142" s="2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4"/>
    </row>
    <row r="143" spans="1:43" ht="12.75" hidden="1">
      <c r="A143" s="2"/>
      <c r="B143" s="3">
        <f t="shared" si="10"/>
        <v>32</v>
      </c>
      <c r="C143" s="9">
        <f>+'Plan izvođenja i prodaje karata'!B56</f>
        <v>0</v>
      </c>
      <c r="D143" s="9"/>
      <c r="E143" s="9" t="str">
        <f>+'Plan izvođenja i prodaje karata'!D56</f>
        <v> карте "Б"</v>
      </c>
      <c r="F143" s="9">
        <f>+'Plan izvođenja i prodaje karata'!E56</f>
        <v>0</v>
      </c>
      <c r="G143" s="9">
        <f>+'Plan izvođenja i prodaje karata'!F56</f>
        <v>0</v>
      </c>
      <c r="H143" s="9">
        <f>+'Plan izvođenja i prodaje karata'!G56</f>
        <v>0</v>
      </c>
      <c r="I143" s="9">
        <f>+'Plan izvođenja i prodaje karata'!H56</f>
        <v>0</v>
      </c>
      <c r="J143" s="9">
        <f>+'Plan izvođenja i prodaje karata'!I56</f>
        <v>0</v>
      </c>
      <c r="K143" s="9">
        <f>+'Plan izvođenja i prodaje karata'!J56</f>
        <v>0</v>
      </c>
      <c r="L143" s="9">
        <f>+'Plan izvođenja i prodaje karata'!K56</f>
        <v>0</v>
      </c>
      <c r="M143" s="9">
        <f>+'Plan izvođenja i prodaje karata'!L56</f>
        <v>0</v>
      </c>
      <c r="N143" s="9">
        <f>+'Plan izvođenja i prodaje karata'!M56</f>
        <v>0</v>
      </c>
      <c r="O143" s="9">
        <f>+'Plan izvođenja i prodaje karata'!N56</f>
        <v>0</v>
      </c>
      <c r="P143" s="9">
        <f>+'Plan izvođenja i prodaje karata'!O56</f>
        <v>0</v>
      </c>
      <c r="Q143" s="9">
        <f>+'Plan izvođenja i prodaje karata'!P56</f>
        <v>0</v>
      </c>
      <c r="R143" s="9">
        <f t="shared" si="9"/>
        <v>0</v>
      </c>
      <c r="S143" s="2"/>
      <c r="T143" s="4"/>
      <c r="U143" s="4"/>
      <c r="V143" s="4"/>
      <c r="W143" s="4"/>
      <c r="X143" s="4"/>
      <c r="Y143" s="4"/>
      <c r="Z143" s="2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4"/>
    </row>
    <row r="144" spans="1:43" ht="12.75" hidden="1">
      <c r="A144" s="2"/>
      <c r="B144" s="3">
        <f t="shared" si="10"/>
        <v>33</v>
      </c>
      <c r="C144" s="9">
        <f>+'Plan izvođenja i prodaje karata'!B58</f>
        <v>0</v>
      </c>
      <c r="D144" s="9"/>
      <c r="E144" s="9" t="str">
        <f>+'Plan izvođenja i prodaje karata'!D58</f>
        <v>карте "А"</v>
      </c>
      <c r="F144" s="9">
        <f>+'Plan izvođenja i prodaje karata'!E58</f>
        <v>0</v>
      </c>
      <c r="G144" s="9">
        <f>+'Plan izvođenja i prodaje karata'!F58</f>
        <v>0</v>
      </c>
      <c r="H144" s="9">
        <f>+'Plan izvođenja i prodaje karata'!G58</f>
        <v>0</v>
      </c>
      <c r="I144" s="9">
        <f>+'Plan izvođenja i prodaje karata'!H58</f>
        <v>0</v>
      </c>
      <c r="J144" s="9">
        <f>+'Plan izvođenja i prodaje karata'!I58</f>
        <v>0</v>
      </c>
      <c r="K144" s="9">
        <f>+'Plan izvođenja i prodaje karata'!J58</f>
        <v>0</v>
      </c>
      <c r="L144" s="9">
        <f>+'Plan izvođenja i prodaje karata'!K58</f>
        <v>0</v>
      </c>
      <c r="M144" s="9">
        <f>+'Plan izvođenja i prodaje karata'!L58</f>
        <v>0</v>
      </c>
      <c r="N144" s="9">
        <f>+'Plan izvođenja i prodaje karata'!M58</f>
        <v>0</v>
      </c>
      <c r="O144" s="9">
        <f>+'Plan izvođenja i prodaje karata'!N58</f>
        <v>0</v>
      </c>
      <c r="P144" s="9">
        <f>+'Plan izvođenja i prodaje karata'!O58</f>
        <v>0</v>
      </c>
      <c r="Q144" s="9">
        <f>+'Plan izvođenja i prodaje karata'!P58</f>
        <v>0</v>
      </c>
      <c r="R144" s="9">
        <f t="shared" si="9"/>
        <v>0</v>
      </c>
      <c r="S144" s="2"/>
      <c r="T144" s="4"/>
      <c r="U144" s="4"/>
      <c r="V144" s="4"/>
      <c r="W144" s="4"/>
      <c r="X144" s="4"/>
      <c r="Y144" s="4"/>
      <c r="Z144" s="2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4"/>
    </row>
    <row r="145" spans="1:43" ht="12.75" hidden="1">
      <c r="A145" s="2"/>
      <c r="B145" s="3">
        <f t="shared" si="10"/>
        <v>34</v>
      </c>
      <c r="C145" s="9">
        <f>+'Plan izvođenja i prodaje karata'!B59</f>
        <v>0</v>
      </c>
      <c r="D145" s="9"/>
      <c r="E145" s="9" t="str">
        <f>+'Plan izvođenja i prodaje karata'!D59</f>
        <v> карте "Б"</v>
      </c>
      <c r="F145" s="9">
        <f>+'Plan izvođenja i prodaje karata'!E59</f>
        <v>0</v>
      </c>
      <c r="G145" s="9">
        <f>+'Plan izvođenja i prodaje karata'!F59</f>
        <v>0</v>
      </c>
      <c r="H145" s="9">
        <f>+'Plan izvođenja i prodaje karata'!G59</f>
        <v>0</v>
      </c>
      <c r="I145" s="9">
        <f>+'Plan izvođenja i prodaje karata'!H59</f>
        <v>0</v>
      </c>
      <c r="J145" s="9">
        <f>+'Plan izvođenja i prodaje karata'!I59</f>
        <v>0</v>
      </c>
      <c r="K145" s="9">
        <f>+'Plan izvođenja i prodaje karata'!J59</f>
        <v>0</v>
      </c>
      <c r="L145" s="9">
        <f>+'Plan izvođenja i prodaje karata'!K59</f>
        <v>0</v>
      </c>
      <c r="M145" s="9">
        <f>+'Plan izvođenja i prodaje karata'!L59</f>
        <v>0</v>
      </c>
      <c r="N145" s="9">
        <f>+'Plan izvođenja i prodaje karata'!M59</f>
        <v>0</v>
      </c>
      <c r="O145" s="9">
        <f>+'Plan izvođenja i prodaje karata'!N59</f>
        <v>0</v>
      </c>
      <c r="P145" s="9">
        <f>+'Plan izvođenja i prodaje karata'!O59</f>
        <v>0</v>
      </c>
      <c r="Q145" s="9">
        <f>+'Plan izvođenja i prodaje karata'!P59</f>
        <v>0</v>
      </c>
      <c r="R145" s="9">
        <f t="shared" si="9"/>
        <v>0</v>
      </c>
      <c r="S145" s="2"/>
      <c r="T145" s="4"/>
      <c r="U145" s="4"/>
      <c r="V145" s="4"/>
      <c r="W145" s="4"/>
      <c r="X145" s="4"/>
      <c r="Y145" s="4"/>
      <c r="Z145" s="2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4"/>
    </row>
    <row r="146" spans="1:43" ht="12.75" hidden="1">
      <c r="A146" s="2"/>
      <c r="B146" s="3">
        <f t="shared" si="10"/>
        <v>35</v>
      </c>
      <c r="C146" s="9">
        <f>+'Plan izvođenja i prodaje karata'!B61</f>
        <v>0</v>
      </c>
      <c r="D146" s="9"/>
      <c r="E146" s="9" t="str">
        <f>+'Plan izvođenja i prodaje karata'!D61</f>
        <v>карте "А"</v>
      </c>
      <c r="F146" s="9">
        <f>+'Plan izvođenja i prodaje karata'!E61</f>
        <v>0</v>
      </c>
      <c r="G146" s="9">
        <f>+'Plan izvođenja i prodaje karata'!F61</f>
        <v>0</v>
      </c>
      <c r="H146" s="9">
        <f>+'Plan izvođenja i prodaje karata'!G61</f>
        <v>0</v>
      </c>
      <c r="I146" s="9">
        <f>+'Plan izvođenja i prodaje karata'!H61</f>
        <v>0</v>
      </c>
      <c r="J146" s="9">
        <f>+'Plan izvođenja i prodaje karata'!I61</f>
        <v>0</v>
      </c>
      <c r="K146" s="9">
        <f>+'Plan izvođenja i prodaje karata'!J61</f>
        <v>0</v>
      </c>
      <c r="L146" s="9">
        <f>+'Plan izvođenja i prodaje karata'!K61</f>
        <v>0</v>
      </c>
      <c r="M146" s="9">
        <f>+'Plan izvođenja i prodaje karata'!L61</f>
        <v>0</v>
      </c>
      <c r="N146" s="9">
        <f>+'Plan izvođenja i prodaje karata'!M61</f>
        <v>0</v>
      </c>
      <c r="O146" s="9">
        <f>+'Plan izvođenja i prodaje karata'!N61</f>
        <v>0</v>
      </c>
      <c r="P146" s="9">
        <f>+'Plan izvođenja i prodaje karata'!O61</f>
        <v>0</v>
      </c>
      <c r="Q146" s="9">
        <f>+'Plan izvođenja i prodaje karata'!P61</f>
        <v>0</v>
      </c>
      <c r="R146" s="9">
        <f t="shared" si="9"/>
        <v>0</v>
      </c>
      <c r="S146" s="2"/>
      <c r="T146" s="4"/>
      <c r="U146" s="4"/>
      <c r="V146" s="4"/>
      <c r="W146" s="4"/>
      <c r="X146" s="4"/>
      <c r="Y146" s="4"/>
      <c r="Z146" s="2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4"/>
    </row>
    <row r="147" spans="1:43" ht="12.75" hidden="1">
      <c r="A147" s="2"/>
      <c r="B147" s="3">
        <f t="shared" si="10"/>
        <v>36</v>
      </c>
      <c r="C147" s="9">
        <f>+'Plan izvođenja i prodaje karata'!B62</f>
        <v>0</v>
      </c>
      <c r="D147" s="9"/>
      <c r="E147" s="9" t="str">
        <f>+'Plan izvođenja i prodaje karata'!D62</f>
        <v> карте "Б"</v>
      </c>
      <c r="F147" s="9">
        <f>+'Plan izvođenja i prodaje karata'!E62</f>
        <v>0</v>
      </c>
      <c r="G147" s="9">
        <f>+'Plan izvođenja i prodaje karata'!F62</f>
        <v>0</v>
      </c>
      <c r="H147" s="9">
        <f>+'Plan izvođenja i prodaje karata'!G62</f>
        <v>0</v>
      </c>
      <c r="I147" s="9">
        <f>+'Plan izvođenja i prodaje karata'!H62</f>
        <v>0</v>
      </c>
      <c r="J147" s="9">
        <f>+'Plan izvođenja i prodaje karata'!I62</f>
        <v>0</v>
      </c>
      <c r="K147" s="9">
        <f>+'Plan izvođenja i prodaje karata'!J62</f>
        <v>0</v>
      </c>
      <c r="L147" s="9">
        <f>+'Plan izvođenja i prodaje karata'!K62</f>
        <v>0</v>
      </c>
      <c r="M147" s="9">
        <f>+'Plan izvođenja i prodaje karata'!L62</f>
        <v>0</v>
      </c>
      <c r="N147" s="9">
        <f>+'Plan izvođenja i prodaje karata'!M62</f>
        <v>0</v>
      </c>
      <c r="O147" s="9">
        <f>+'Plan izvođenja i prodaje karata'!N62</f>
        <v>0</v>
      </c>
      <c r="P147" s="9">
        <f>+'Plan izvođenja i prodaje karata'!O62</f>
        <v>0</v>
      </c>
      <c r="Q147" s="9">
        <f>+'Plan izvođenja i prodaje karata'!P62</f>
        <v>0</v>
      </c>
      <c r="R147" s="9">
        <f t="shared" si="9"/>
        <v>0</v>
      </c>
      <c r="S147" s="2"/>
      <c r="T147" s="4"/>
      <c r="U147" s="4"/>
      <c r="V147" s="4"/>
      <c r="W147" s="4"/>
      <c r="X147" s="4"/>
      <c r="Y147" s="4"/>
      <c r="Z147" s="2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4"/>
    </row>
    <row r="148" spans="1:43" ht="12.75" hidden="1">
      <c r="A148" s="2"/>
      <c r="B148" s="3">
        <f t="shared" si="10"/>
        <v>37</v>
      </c>
      <c r="C148" s="9">
        <f>+'Plan izvođenja i prodaje karata'!B64</f>
        <v>0</v>
      </c>
      <c r="D148" s="9"/>
      <c r="E148" s="9" t="str">
        <f>+'Plan izvođenja i prodaje karata'!D64</f>
        <v>карте "А"</v>
      </c>
      <c r="F148" s="9">
        <f>+'Plan izvođenja i prodaje karata'!E64</f>
        <v>0</v>
      </c>
      <c r="G148" s="9">
        <f>+'Plan izvođenja i prodaje karata'!F64</f>
        <v>0</v>
      </c>
      <c r="H148" s="9">
        <f>+'Plan izvođenja i prodaje karata'!G64</f>
        <v>0</v>
      </c>
      <c r="I148" s="9">
        <f>+'Plan izvođenja i prodaje karata'!H64</f>
        <v>0</v>
      </c>
      <c r="J148" s="9">
        <f>+'Plan izvođenja i prodaje karata'!I64</f>
        <v>0</v>
      </c>
      <c r="K148" s="9">
        <f>+'Plan izvođenja i prodaje karata'!J64</f>
        <v>0</v>
      </c>
      <c r="L148" s="9">
        <f>+'Plan izvođenja i prodaje karata'!K64</f>
        <v>0</v>
      </c>
      <c r="M148" s="9">
        <f>+'Plan izvođenja i prodaje karata'!L64</f>
        <v>0</v>
      </c>
      <c r="N148" s="9">
        <f>+'Plan izvođenja i prodaje karata'!M64</f>
        <v>0</v>
      </c>
      <c r="O148" s="9">
        <f>+'Plan izvođenja i prodaje karata'!N64</f>
        <v>0</v>
      </c>
      <c r="P148" s="9">
        <f>+'Plan izvođenja i prodaje karata'!O64</f>
        <v>0</v>
      </c>
      <c r="Q148" s="9">
        <f>+'Plan izvođenja i prodaje karata'!P64</f>
        <v>0</v>
      </c>
      <c r="R148" s="9">
        <f t="shared" si="9"/>
        <v>0</v>
      </c>
      <c r="S148" s="2"/>
      <c r="T148" s="4"/>
      <c r="U148" s="4"/>
      <c r="V148" s="4"/>
      <c r="W148" s="4"/>
      <c r="X148" s="4"/>
      <c r="Y148" s="4"/>
      <c r="Z148" s="2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4"/>
    </row>
    <row r="149" spans="1:43" ht="12.75" hidden="1">
      <c r="A149" s="2"/>
      <c r="B149" s="3">
        <f t="shared" si="10"/>
        <v>38</v>
      </c>
      <c r="C149" s="9">
        <f>+'Plan izvođenja i prodaje karata'!B65</f>
        <v>0</v>
      </c>
      <c r="D149" s="9"/>
      <c r="E149" s="9" t="str">
        <f>+'Plan izvođenja i prodaje karata'!D65</f>
        <v> карте "Б"</v>
      </c>
      <c r="F149" s="9">
        <f>+'Plan izvođenja i prodaje karata'!E65</f>
        <v>0</v>
      </c>
      <c r="G149" s="9">
        <f>+'Plan izvođenja i prodaje karata'!F65</f>
        <v>0</v>
      </c>
      <c r="H149" s="9">
        <f>+'Plan izvođenja i prodaje karata'!G65</f>
        <v>0</v>
      </c>
      <c r="I149" s="9">
        <f>+'Plan izvođenja i prodaje karata'!H65</f>
        <v>0</v>
      </c>
      <c r="J149" s="9">
        <f>+'Plan izvođenja i prodaje karata'!I65</f>
        <v>0</v>
      </c>
      <c r="K149" s="9">
        <f>+'Plan izvođenja i prodaje karata'!J65</f>
        <v>0</v>
      </c>
      <c r="L149" s="9">
        <f>+'Plan izvođenja i prodaje karata'!K65</f>
        <v>0</v>
      </c>
      <c r="M149" s="9">
        <f>+'Plan izvođenja i prodaje karata'!L65</f>
        <v>0</v>
      </c>
      <c r="N149" s="9">
        <f>+'Plan izvođenja i prodaje karata'!M65</f>
        <v>0</v>
      </c>
      <c r="O149" s="9">
        <f>+'Plan izvođenja i prodaje karata'!N65</f>
        <v>0</v>
      </c>
      <c r="P149" s="9">
        <f>+'Plan izvođenja i prodaje karata'!O65</f>
        <v>0</v>
      </c>
      <c r="Q149" s="9">
        <f>+'Plan izvođenja i prodaje karata'!P65</f>
        <v>0</v>
      </c>
      <c r="R149" s="9">
        <f t="shared" si="9"/>
        <v>0</v>
      </c>
      <c r="S149" s="2"/>
      <c r="T149" s="4"/>
      <c r="U149" s="4"/>
      <c r="V149" s="4"/>
      <c r="W149" s="4"/>
      <c r="X149" s="4"/>
      <c r="Y149" s="4"/>
      <c r="Z149" s="2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4"/>
    </row>
    <row r="150" spans="1:43" ht="12.75" hidden="1">
      <c r="A150" s="2"/>
      <c r="B150" s="3">
        <f t="shared" si="10"/>
        <v>39</v>
      </c>
      <c r="C150" s="9">
        <f>+'Plan izvođenja i prodaje karata'!B67</f>
        <v>0</v>
      </c>
      <c r="D150" s="9"/>
      <c r="E150" s="9" t="str">
        <f>+'Plan izvođenja i prodaje karata'!D67</f>
        <v>карте "А"</v>
      </c>
      <c r="F150" s="9">
        <f>+'Plan izvođenja i prodaje karata'!E67</f>
        <v>0</v>
      </c>
      <c r="G150" s="9">
        <f>+'Plan izvođenja i prodaje karata'!F67</f>
        <v>0</v>
      </c>
      <c r="H150" s="9">
        <f>+'Plan izvođenja i prodaje karata'!G67</f>
        <v>0</v>
      </c>
      <c r="I150" s="9">
        <f>+'Plan izvođenja i prodaje karata'!H67</f>
        <v>0</v>
      </c>
      <c r="J150" s="9">
        <f>+'Plan izvođenja i prodaje karata'!I67</f>
        <v>0</v>
      </c>
      <c r="K150" s="9">
        <f>+'Plan izvođenja i prodaje karata'!J67</f>
        <v>0</v>
      </c>
      <c r="L150" s="9">
        <f>+'Plan izvođenja i prodaje karata'!K67</f>
        <v>0</v>
      </c>
      <c r="M150" s="9">
        <f>+'Plan izvođenja i prodaje karata'!L67</f>
        <v>0</v>
      </c>
      <c r="N150" s="9">
        <f>+'Plan izvođenja i prodaje karata'!M67</f>
        <v>0</v>
      </c>
      <c r="O150" s="9">
        <f>+'Plan izvođenja i prodaje karata'!N67</f>
        <v>0</v>
      </c>
      <c r="P150" s="9">
        <f>+'Plan izvođenja i prodaje karata'!O67</f>
        <v>0</v>
      </c>
      <c r="Q150" s="9">
        <f>+'Plan izvođenja i prodaje karata'!P67</f>
        <v>0</v>
      </c>
      <c r="R150" s="9">
        <f t="shared" si="9"/>
        <v>0</v>
      </c>
      <c r="S150" s="2"/>
      <c r="T150" s="4"/>
      <c r="U150" s="4"/>
      <c r="V150" s="4"/>
      <c r="W150" s="4"/>
      <c r="X150" s="4"/>
      <c r="Y150" s="4"/>
      <c r="Z150" s="2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4"/>
    </row>
    <row r="151" spans="1:43" ht="12.75" hidden="1">
      <c r="A151" s="2"/>
      <c r="B151" s="16">
        <f t="shared" si="10"/>
        <v>40</v>
      </c>
      <c r="C151" s="17">
        <f>+'Plan izvođenja i prodaje karata'!B68</f>
        <v>0</v>
      </c>
      <c r="D151" s="17"/>
      <c r="E151" s="17" t="str">
        <f>+'Plan izvođenja i prodaje karata'!D68</f>
        <v> карте "Б"</v>
      </c>
      <c r="F151" s="17">
        <f>+'Plan izvođenja i prodaje karata'!E68</f>
        <v>0</v>
      </c>
      <c r="G151" s="17">
        <f>+'Plan izvođenja i prodaje karata'!F68</f>
        <v>0</v>
      </c>
      <c r="H151" s="17">
        <f>+'Plan izvođenja i prodaje karata'!G68</f>
        <v>0</v>
      </c>
      <c r="I151" s="17">
        <f>+'Plan izvođenja i prodaje karata'!H68</f>
        <v>0</v>
      </c>
      <c r="J151" s="17">
        <f>+'Plan izvođenja i prodaje karata'!I68</f>
        <v>0</v>
      </c>
      <c r="K151" s="17">
        <f>+'Plan izvođenja i prodaje karata'!J68</f>
        <v>0</v>
      </c>
      <c r="L151" s="17">
        <f>+'Plan izvođenja i prodaje karata'!K68</f>
        <v>0</v>
      </c>
      <c r="M151" s="17">
        <f>+'Plan izvođenja i prodaje karata'!L68</f>
        <v>0</v>
      </c>
      <c r="N151" s="17">
        <f>+'Plan izvođenja i prodaje karata'!M68</f>
        <v>0</v>
      </c>
      <c r="O151" s="17">
        <f>+'Plan izvođenja i prodaje karata'!N68</f>
        <v>0</v>
      </c>
      <c r="P151" s="17">
        <f>+'Plan izvođenja i prodaje karata'!O68</f>
        <v>0</v>
      </c>
      <c r="Q151" s="17">
        <f>+'Plan izvođenja i prodaje karata'!P68</f>
        <v>0</v>
      </c>
      <c r="R151" s="17">
        <f t="shared" si="9"/>
        <v>0</v>
      </c>
      <c r="S151" s="2"/>
      <c r="T151" s="4"/>
      <c r="U151" s="4"/>
      <c r="V151" s="4"/>
      <c r="W151" s="4"/>
      <c r="X151" s="4"/>
      <c r="Y151" s="4"/>
      <c r="Z151" s="2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4"/>
    </row>
    <row r="152" spans="1:43" ht="12.75">
      <c r="A152" s="2"/>
      <c r="B152" s="10"/>
      <c r="C152" s="11"/>
      <c r="D152" s="11"/>
      <c r="E152" s="11"/>
      <c r="F152" s="11">
        <f aca="true" t="shared" si="11" ref="F152:R152">SUM(F112:F151)</f>
        <v>5950</v>
      </c>
      <c r="G152" s="11">
        <f t="shared" si="11"/>
        <v>6350</v>
      </c>
      <c r="H152" s="11">
        <f t="shared" si="11"/>
        <v>6500</v>
      </c>
      <c r="I152" s="11">
        <f t="shared" si="11"/>
        <v>9900</v>
      </c>
      <c r="J152" s="11">
        <f t="shared" si="11"/>
        <v>9900</v>
      </c>
      <c r="K152" s="11">
        <f t="shared" si="11"/>
        <v>9900</v>
      </c>
      <c r="L152" s="11">
        <f t="shared" si="11"/>
        <v>11050</v>
      </c>
      <c r="M152" s="11">
        <f t="shared" si="11"/>
        <v>10450</v>
      </c>
      <c r="N152" s="11">
        <f t="shared" si="11"/>
        <v>10050</v>
      </c>
      <c r="O152" s="11">
        <f t="shared" si="11"/>
        <v>9650</v>
      </c>
      <c r="P152" s="11">
        <f t="shared" si="11"/>
        <v>9100</v>
      </c>
      <c r="Q152" s="11">
        <f t="shared" si="11"/>
        <v>8700</v>
      </c>
      <c r="R152" s="11">
        <f t="shared" si="11"/>
        <v>107500</v>
      </c>
      <c r="S152" s="2"/>
      <c r="T152" s="4"/>
      <c r="U152" s="4"/>
      <c r="V152" s="4"/>
      <c r="W152" s="4"/>
      <c r="X152" s="4"/>
      <c r="Y152" s="4"/>
      <c r="Z152" s="2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4"/>
    </row>
    <row r="153" spans="1:43" ht="12.75">
      <c r="A153" s="7">
        <v>2</v>
      </c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4"/>
      <c r="U153" s="4"/>
      <c r="V153" s="4"/>
      <c r="W153" s="4"/>
      <c r="X153" s="4"/>
      <c r="Y153" s="4"/>
      <c r="Z153" s="2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4"/>
    </row>
    <row r="154" spans="1:43" ht="12.75">
      <c r="A154" s="2"/>
      <c r="B154" s="6" t="s">
        <v>190</v>
      </c>
      <c r="C154" s="7" t="s">
        <v>191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4"/>
      <c r="U154" s="4"/>
      <c r="V154" s="4"/>
      <c r="W154" s="4"/>
      <c r="X154" s="4"/>
      <c r="Y154" s="4"/>
      <c r="Z154" s="2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4"/>
    </row>
    <row r="155" spans="1:43" ht="12.75">
      <c r="A155" s="2"/>
      <c r="B155" s="3"/>
      <c r="C155" s="2"/>
      <c r="D155" s="2"/>
      <c r="E155" s="2"/>
      <c r="F155" s="2" t="str">
        <f>D8</f>
        <v> - евра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4"/>
      <c r="U155" s="4"/>
      <c r="V155" s="4"/>
      <c r="W155" s="4"/>
      <c r="X155" s="4"/>
      <c r="Y155" s="4"/>
      <c r="Z155" s="2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4"/>
    </row>
    <row r="156" spans="1:43" ht="12.75">
      <c r="A156" s="2"/>
      <c r="B156" s="10" t="str">
        <f aca="true" t="shared" si="12" ref="B156:C175">B110</f>
        <v>Р.б.</v>
      </c>
      <c r="C156" s="12" t="str">
        <f t="shared" si="12"/>
        <v>  О п и с</v>
      </c>
      <c r="D156" s="12" t="str">
        <f aca="true" t="shared" si="13" ref="D156:D197">E110</f>
        <v>Јединица</v>
      </c>
      <c r="E156" s="12" t="s">
        <v>192</v>
      </c>
      <c r="F156" s="20"/>
      <c r="G156" s="20" t="str">
        <f>G110</f>
        <v>  По месецима</v>
      </c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12" t="s">
        <v>193</v>
      </c>
      <c r="S156" s="2" t="s">
        <v>194</v>
      </c>
      <c r="T156" s="4"/>
      <c r="U156" s="4"/>
      <c r="V156" s="4"/>
      <c r="W156" s="4"/>
      <c r="X156" s="4"/>
      <c r="Y156" s="4"/>
      <c r="Z156" s="2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4"/>
    </row>
    <row r="157" spans="1:43" ht="12.75">
      <c r="A157" s="2"/>
      <c r="B157" s="16" t="str">
        <f t="shared" si="12"/>
        <v> </v>
      </c>
      <c r="C157" s="17" t="str">
        <f t="shared" si="12"/>
        <v> </v>
      </c>
      <c r="D157" s="17" t="str">
        <f t="shared" si="13"/>
        <v>мере</v>
      </c>
      <c r="E157" s="17" t="s">
        <v>195</v>
      </c>
      <c r="F157" s="17" t="str">
        <f aca="true" t="shared" si="14" ref="F157:Q157">D11</f>
        <v>        1</v>
      </c>
      <c r="G157" s="17" t="str">
        <f t="shared" si="14"/>
        <v>        2</v>
      </c>
      <c r="H157" s="17" t="str">
        <f t="shared" si="14"/>
        <v>        3</v>
      </c>
      <c r="I157" s="17" t="str">
        <f t="shared" si="14"/>
        <v>        4</v>
      </c>
      <c r="J157" s="17" t="str">
        <f t="shared" si="14"/>
        <v>        5</v>
      </c>
      <c r="K157" s="17" t="str">
        <f t="shared" si="14"/>
        <v>        6</v>
      </c>
      <c r="L157" s="17" t="str">
        <f t="shared" si="14"/>
        <v>        7</v>
      </c>
      <c r="M157" s="17" t="str">
        <f t="shared" si="14"/>
        <v>        8</v>
      </c>
      <c r="N157" s="17" t="str">
        <f t="shared" si="14"/>
        <v>        9</v>
      </c>
      <c r="O157" s="17" t="str">
        <f t="shared" si="14"/>
        <v>        10</v>
      </c>
      <c r="P157" s="17" t="str">
        <f t="shared" si="14"/>
        <v>        11</v>
      </c>
      <c r="Q157" s="17" t="str">
        <f t="shared" si="14"/>
        <v>        12</v>
      </c>
      <c r="R157" s="17" t="s">
        <v>34</v>
      </c>
      <c r="S157" s="2"/>
      <c r="T157" s="4"/>
      <c r="U157" s="4"/>
      <c r="V157" s="4"/>
      <c r="W157" s="4"/>
      <c r="X157" s="4"/>
      <c r="Y157" s="4"/>
      <c r="Z157" s="2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4"/>
    </row>
    <row r="158" spans="1:43" ht="12.75">
      <c r="A158" s="2"/>
      <c r="B158" s="3">
        <f t="shared" si="12"/>
        <v>1</v>
      </c>
      <c r="C158" s="9" t="str">
        <f t="shared" si="12"/>
        <v>Хамлет – А</v>
      </c>
      <c r="D158" s="9" t="str">
        <f t="shared" si="13"/>
        <v>карте "А"</v>
      </c>
      <c r="E158" s="18">
        <v>9</v>
      </c>
      <c r="F158" s="18">
        <v>9</v>
      </c>
      <c r="G158" s="18">
        <v>10</v>
      </c>
      <c r="H158" s="18">
        <v>11</v>
      </c>
      <c r="I158" s="18">
        <v>11</v>
      </c>
      <c r="J158" s="18">
        <v>11</v>
      </c>
      <c r="K158" s="18">
        <v>11</v>
      </c>
      <c r="L158" s="18">
        <v>11</v>
      </c>
      <c r="M158" s="18">
        <v>11</v>
      </c>
      <c r="N158" s="18">
        <v>10</v>
      </c>
      <c r="O158" s="18">
        <v>9</v>
      </c>
      <c r="P158" s="18">
        <v>8</v>
      </c>
      <c r="Q158" s="18">
        <v>8</v>
      </c>
      <c r="R158" s="18">
        <f aca="true" t="shared" si="15" ref="R158:R169">SUM(F158:Q158)/$D$10</f>
        <v>10</v>
      </c>
      <c r="S158" s="2"/>
      <c r="T158" s="4"/>
      <c r="U158" s="4"/>
      <c r="V158" s="4"/>
      <c r="W158" s="4"/>
      <c r="X158" s="4"/>
      <c r="Y158" s="4"/>
      <c r="Z158" s="2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4"/>
    </row>
    <row r="159" spans="1:43" ht="12.75">
      <c r="A159" s="2"/>
      <c r="B159" s="3">
        <f t="shared" si="12"/>
        <v>2</v>
      </c>
      <c r="C159" s="9" t="str">
        <f t="shared" si="12"/>
        <v>Хамлет – Б</v>
      </c>
      <c r="D159" s="9" t="str">
        <f t="shared" si="13"/>
        <v> карте "Б"</v>
      </c>
      <c r="E159" s="18">
        <v>7</v>
      </c>
      <c r="F159" s="18">
        <v>7</v>
      </c>
      <c r="G159" s="18">
        <v>8</v>
      </c>
      <c r="H159" s="18">
        <v>9</v>
      </c>
      <c r="I159" s="18">
        <v>9</v>
      </c>
      <c r="J159" s="18">
        <v>9</v>
      </c>
      <c r="K159" s="18">
        <v>9</v>
      </c>
      <c r="L159" s="18">
        <v>9</v>
      </c>
      <c r="M159" s="18">
        <v>9</v>
      </c>
      <c r="N159" s="18">
        <v>8</v>
      </c>
      <c r="O159" s="18">
        <v>7</v>
      </c>
      <c r="P159" s="18">
        <v>6</v>
      </c>
      <c r="Q159" s="18">
        <v>6</v>
      </c>
      <c r="R159" s="18">
        <f t="shared" si="15"/>
        <v>8</v>
      </c>
      <c r="S159" s="2"/>
      <c r="T159" s="4"/>
      <c r="U159" s="4"/>
      <c r="V159" s="4"/>
      <c r="W159" s="4"/>
      <c r="X159" s="4"/>
      <c r="Y159" s="4"/>
      <c r="Z159" s="2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4"/>
    </row>
    <row r="160" spans="1:43" ht="12.75">
      <c r="A160" s="2"/>
      <c r="B160" s="3">
        <f t="shared" si="12"/>
        <v>3</v>
      </c>
      <c r="C160" s="9" t="str">
        <f t="shared" si="12"/>
        <v>Хамлет – Р – А</v>
      </c>
      <c r="D160" s="9" t="str">
        <f t="shared" si="13"/>
        <v>карте "А"</v>
      </c>
      <c r="E160" s="18">
        <v>8</v>
      </c>
      <c r="F160" s="18">
        <v>8</v>
      </c>
      <c r="G160" s="18">
        <v>9</v>
      </c>
      <c r="H160" s="18">
        <v>10</v>
      </c>
      <c r="I160" s="18">
        <v>10</v>
      </c>
      <c r="J160" s="18">
        <v>10</v>
      </c>
      <c r="K160" s="18">
        <v>10</v>
      </c>
      <c r="L160" s="18">
        <v>10</v>
      </c>
      <c r="M160" s="18">
        <v>10</v>
      </c>
      <c r="N160" s="18">
        <v>9</v>
      </c>
      <c r="O160" s="18">
        <v>8</v>
      </c>
      <c r="P160" s="18">
        <v>7</v>
      </c>
      <c r="Q160" s="18">
        <v>7</v>
      </c>
      <c r="R160" s="18">
        <f t="shared" si="15"/>
        <v>9</v>
      </c>
      <c r="S160" s="2"/>
      <c r="T160" s="4"/>
      <c r="U160" s="4"/>
      <c r="V160" s="4"/>
      <c r="W160" s="4"/>
      <c r="X160" s="4"/>
      <c r="Y160" s="4"/>
      <c r="Z160" s="2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4"/>
    </row>
    <row r="161" spans="1:43" ht="12.75">
      <c r="A161" s="2"/>
      <c r="B161" s="3">
        <f t="shared" si="12"/>
        <v>4</v>
      </c>
      <c r="C161" s="9" t="str">
        <f t="shared" si="12"/>
        <v>Хамлет – Р Б</v>
      </c>
      <c r="D161" s="9" t="str">
        <f t="shared" si="13"/>
        <v> карте "Б"</v>
      </c>
      <c r="E161" s="18">
        <v>5</v>
      </c>
      <c r="F161" s="18">
        <v>5</v>
      </c>
      <c r="G161" s="18">
        <v>6</v>
      </c>
      <c r="H161" s="18">
        <v>7</v>
      </c>
      <c r="I161" s="18">
        <v>7</v>
      </c>
      <c r="J161" s="18">
        <v>7</v>
      </c>
      <c r="K161" s="18">
        <v>7</v>
      </c>
      <c r="L161" s="18">
        <v>7</v>
      </c>
      <c r="M161" s="18">
        <v>7</v>
      </c>
      <c r="N161" s="18">
        <v>6</v>
      </c>
      <c r="O161" s="18">
        <v>5</v>
      </c>
      <c r="P161" s="18">
        <v>5</v>
      </c>
      <c r="Q161" s="18">
        <v>5</v>
      </c>
      <c r="R161" s="18">
        <f t="shared" si="15"/>
        <v>6.166666666666667</v>
      </c>
      <c r="S161" s="2"/>
      <c r="T161" s="4"/>
      <c r="U161" s="4"/>
      <c r="V161" s="4"/>
      <c r="W161" s="4"/>
      <c r="X161" s="4"/>
      <c r="Y161" s="4"/>
      <c r="Z161" s="2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4"/>
    </row>
    <row r="162" spans="1:43" ht="12.75">
      <c r="A162" s="2"/>
      <c r="B162" s="3">
        <f t="shared" si="12"/>
        <v>5</v>
      </c>
      <c r="C162" s="9" t="str">
        <f t="shared" si="12"/>
        <v>Госпођа министарка – А</v>
      </c>
      <c r="D162" s="9" t="str">
        <f t="shared" si="13"/>
        <v>карте "А"</v>
      </c>
      <c r="E162" s="18">
        <v>10</v>
      </c>
      <c r="F162" s="18">
        <v>10</v>
      </c>
      <c r="G162" s="18">
        <v>11</v>
      </c>
      <c r="H162" s="18">
        <v>12</v>
      </c>
      <c r="I162" s="18">
        <v>12</v>
      </c>
      <c r="J162" s="18">
        <v>12</v>
      </c>
      <c r="K162" s="18">
        <v>12</v>
      </c>
      <c r="L162" s="18">
        <v>12</v>
      </c>
      <c r="M162" s="18">
        <v>12</v>
      </c>
      <c r="N162" s="18">
        <v>11</v>
      </c>
      <c r="O162" s="18">
        <v>10</v>
      </c>
      <c r="P162" s="18">
        <v>9</v>
      </c>
      <c r="Q162" s="18">
        <v>9</v>
      </c>
      <c r="R162" s="18">
        <f t="shared" si="15"/>
        <v>11</v>
      </c>
      <c r="S162" s="2"/>
      <c r="T162" s="4"/>
      <c r="U162" s="4"/>
      <c r="V162" s="4"/>
      <c r="W162" s="4"/>
      <c r="X162" s="4"/>
      <c r="Y162" s="4"/>
      <c r="Z162" s="2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4"/>
    </row>
    <row r="163" spans="1:43" ht="12.75">
      <c r="A163" s="2"/>
      <c r="B163" s="3">
        <f t="shared" si="12"/>
        <v>6</v>
      </c>
      <c r="C163" s="9" t="str">
        <f t="shared" si="12"/>
        <v>Госпођа министарка – Б</v>
      </c>
      <c r="D163" s="9" t="str">
        <f t="shared" si="13"/>
        <v> карте "Б"</v>
      </c>
      <c r="E163" s="18">
        <v>8</v>
      </c>
      <c r="F163" s="18">
        <v>8</v>
      </c>
      <c r="G163" s="18">
        <v>9</v>
      </c>
      <c r="H163" s="18">
        <v>10</v>
      </c>
      <c r="I163" s="18">
        <v>10</v>
      </c>
      <c r="J163" s="18">
        <v>10</v>
      </c>
      <c r="K163" s="18">
        <v>10</v>
      </c>
      <c r="L163" s="18">
        <v>10</v>
      </c>
      <c r="M163" s="18">
        <v>10</v>
      </c>
      <c r="N163" s="18">
        <v>9</v>
      </c>
      <c r="O163" s="18">
        <v>8</v>
      </c>
      <c r="P163" s="18">
        <v>7</v>
      </c>
      <c r="Q163" s="18">
        <v>7</v>
      </c>
      <c r="R163" s="18">
        <f t="shared" si="15"/>
        <v>9</v>
      </c>
      <c r="S163" s="2"/>
      <c r="T163" s="4"/>
      <c r="U163" s="4"/>
      <c r="V163" s="4"/>
      <c r="W163" s="4"/>
      <c r="X163" s="4"/>
      <c r="Y163" s="4"/>
      <c r="Z163" s="2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4"/>
    </row>
    <row r="164" spans="1:43" ht="12.75">
      <c r="A164" s="2"/>
      <c r="B164" s="3">
        <f t="shared" si="12"/>
        <v>7</v>
      </c>
      <c r="C164" s="9" t="str">
        <f t="shared" si="12"/>
        <v>Госпођа министарка – Р – А</v>
      </c>
      <c r="D164" s="9" t="str">
        <f t="shared" si="13"/>
        <v>карте "А"</v>
      </c>
      <c r="E164" s="18">
        <v>9</v>
      </c>
      <c r="F164" s="18">
        <v>9</v>
      </c>
      <c r="G164" s="18">
        <v>10</v>
      </c>
      <c r="H164" s="18">
        <v>11</v>
      </c>
      <c r="I164" s="18">
        <v>11</v>
      </c>
      <c r="J164" s="18">
        <v>11</v>
      </c>
      <c r="K164" s="18">
        <v>11</v>
      </c>
      <c r="L164" s="18">
        <v>11</v>
      </c>
      <c r="M164" s="18">
        <v>11</v>
      </c>
      <c r="N164" s="18">
        <v>10</v>
      </c>
      <c r="O164" s="18">
        <v>9</v>
      </c>
      <c r="P164" s="18">
        <v>8</v>
      </c>
      <c r="Q164" s="18">
        <v>8</v>
      </c>
      <c r="R164" s="18">
        <f t="shared" si="15"/>
        <v>10</v>
      </c>
      <c r="S164" s="2"/>
      <c r="T164" s="4"/>
      <c r="U164" s="4"/>
      <c r="V164" s="4"/>
      <c r="W164" s="4"/>
      <c r="X164" s="4"/>
      <c r="Y164" s="4"/>
      <c r="Z164" s="2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4"/>
    </row>
    <row r="165" spans="1:43" ht="12.75">
      <c r="A165" s="2"/>
      <c r="B165" s="3">
        <f t="shared" si="12"/>
        <v>8</v>
      </c>
      <c r="C165" s="9" t="str">
        <f t="shared" si="12"/>
        <v>Госпођа министарка – Р Б</v>
      </c>
      <c r="D165" s="9" t="str">
        <f t="shared" si="13"/>
        <v> карте "Б"</v>
      </c>
      <c r="E165" s="18">
        <v>6</v>
      </c>
      <c r="F165" s="18">
        <v>6</v>
      </c>
      <c r="G165" s="18">
        <v>7</v>
      </c>
      <c r="H165" s="18">
        <v>8</v>
      </c>
      <c r="I165" s="18">
        <v>8</v>
      </c>
      <c r="J165" s="18">
        <v>8</v>
      </c>
      <c r="K165" s="18">
        <v>8</v>
      </c>
      <c r="L165" s="18">
        <v>8</v>
      </c>
      <c r="M165" s="18">
        <v>8</v>
      </c>
      <c r="N165" s="18">
        <v>7</v>
      </c>
      <c r="O165" s="18">
        <v>6</v>
      </c>
      <c r="P165" s="18">
        <v>6</v>
      </c>
      <c r="Q165" s="18">
        <v>6</v>
      </c>
      <c r="R165" s="18">
        <f t="shared" si="15"/>
        <v>7.166666666666667</v>
      </c>
      <c r="S165" s="2"/>
      <c r="T165" s="4"/>
      <c r="U165" s="4"/>
      <c r="V165" s="4"/>
      <c r="W165" s="4"/>
      <c r="X165" s="4"/>
      <c r="Y165" s="4"/>
      <c r="Z165" s="2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4"/>
    </row>
    <row r="166" spans="1:43" ht="12.75">
      <c r="A166" s="2"/>
      <c r="B166" s="3">
        <f t="shared" si="12"/>
        <v>9</v>
      </c>
      <c r="C166" s="9" t="str">
        <f t="shared" si="12"/>
        <v>Војцек – А</v>
      </c>
      <c r="D166" s="9" t="str">
        <f t="shared" si="13"/>
        <v>карте "А"</v>
      </c>
      <c r="E166" s="18">
        <v>8</v>
      </c>
      <c r="F166" s="18">
        <v>8</v>
      </c>
      <c r="G166" s="18">
        <v>9</v>
      </c>
      <c r="H166" s="18">
        <v>10</v>
      </c>
      <c r="I166" s="18">
        <v>10</v>
      </c>
      <c r="J166" s="18">
        <v>10</v>
      </c>
      <c r="K166" s="18">
        <v>10</v>
      </c>
      <c r="L166" s="18">
        <v>10</v>
      </c>
      <c r="M166" s="18">
        <v>10</v>
      </c>
      <c r="N166" s="18">
        <v>9</v>
      </c>
      <c r="O166" s="18">
        <v>8</v>
      </c>
      <c r="P166" s="18">
        <v>7</v>
      </c>
      <c r="Q166" s="18">
        <v>7</v>
      </c>
      <c r="R166" s="18">
        <f t="shared" si="15"/>
        <v>9</v>
      </c>
      <c r="S166" s="2"/>
      <c r="T166" s="4"/>
      <c r="U166" s="4"/>
      <c r="V166" s="4"/>
      <c r="W166" s="4"/>
      <c r="X166" s="4"/>
      <c r="Y166" s="4"/>
      <c r="Z166" s="2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4"/>
    </row>
    <row r="167" spans="1:43" ht="12.75">
      <c r="A167" s="2"/>
      <c r="B167" s="3">
        <f t="shared" si="12"/>
        <v>10</v>
      </c>
      <c r="C167" s="9" t="str">
        <f t="shared" si="12"/>
        <v>Војцек – Б</v>
      </c>
      <c r="D167" s="9" t="str">
        <f t="shared" si="13"/>
        <v> карте "Б"</v>
      </c>
      <c r="E167" s="18">
        <v>6</v>
      </c>
      <c r="F167" s="18">
        <v>6</v>
      </c>
      <c r="G167" s="18">
        <v>7</v>
      </c>
      <c r="H167" s="18">
        <v>8</v>
      </c>
      <c r="I167" s="18">
        <v>8</v>
      </c>
      <c r="J167" s="18">
        <v>8</v>
      </c>
      <c r="K167" s="18">
        <v>8</v>
      </c>
      <c r="L167" s="18">
        <v>8</v>
      </c>
      <c r="M167" s="18">
        <v>8</v>
      </c>
      <c r="N167" s="18">
        <v>7</v>
      </c>
      <c r="O167" s="18">
        <v>6</v>
      </c>
      <c r="P167" s="18">
        <v>5</v>
      </c>
      <c r="Q167" s="18">
        <v>5</v>
      </c>
      <c r="R167" s="18">
        <f t="shared" si="15"/>
        <v>7</v>
      </c>
      <c r="S167" s="2"/>
      <c r="T167" s="4"/>
      <c r="U167" s="4"/>
      <c r="V167" s="4"/>
      <c r="W167" s="4"/>
      <c r="X167" s="4"/>
      <c r="Y167" s="4"/>
      <c r="Z167" s="2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4"/>
    </row>
    <row r="168" spans="1:43" ht="12.75">
      <c r="A168" s="2"/>
      <c r="B168" s="3">
        <f t="shared" si="12"/>
        <v>11</v>
      </c>
      <c r="C168" s="9" t="str">
        <f t="shared" si="12"/>
        <v>Војцек – Р – А</v>
      </c>
      <c r="D168" s="9" t="str">
        <f t="shared" si="13"/>
        <v>карте "А"</v>
      </c>
      <c r="E168" s="18">
        <v>7</v>
      </c>
      <c r="F168" s="18">
        <v>7</v>
      </c>
      <c r="G168" s="18">
        <v>8</v>
      </c>
      <c r="H168" s="18">
        <v>9</v>
      </c>
      <c r="I168" s="18">
        <v>9</v>
      </c>
      <c r="J168" s="18">
        <v>9</v>
      </c>
      <c r="K168" s="18">
        <v>9</v>
      </c>
      <c r="L168" s="18">
        <v>9</v>
      </c>
      <c r="M168" s="18">
        <v>9</v>
      </c>
      <c r="N168" s="18">
        <v>8</v>
      </c>
      <c r="O168" s="18">
        <v>7</v>
      </c>
      <c r="P168" s="18">
        <v>6</v>
      </c>
      <c r="Q168" s="18">
        <v>6</v>
      </c>
      <c r="R168" s="18">
        <f t="shared" si="15"/>
        <v>8</v>
      </c>
      <c r="S168" s="2"/>
      <c r="T168" s="4"/>
      <c r="U168" s="4"/>
      <c r="V168" s="4"/>
      <c r="W168" s="4"/>
      <c r="X168" s="4"/>
      <c r="Y168" s="4"/>
      <c r="Z168" s="2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4"/>
    </row>
    <row r="169" spans="1:43" ht="12.75">
      <c r="A169" s="2"/>
      <c r="B169" s="3">
        <f t="shared" si="12"/>
        <v>12</v>
      </c>
      <c r="C169" s="9" t="str">
        <f t="shared" si="12"/>
        <v>Војцек – Р – Б</v>
      </c>
      <c r="D169" s="9" t="str">
        <f t="shared" si="13"/>
        <v> карте "Б"</v>
      </c>
      <c r="E169" s="18">
        <v>4</v>
      </c>
      <c r="F169" s="18">
        <v>4</v>
      </c>
      <c r="G169" s="18">
        <v>5</v>
      </c>
      <c r="H169" s="18">
        <v>6</v>
      </c>
      <c r="I169" s="18">
        <v>6</v>
      </c>
      <c r="J169" s="18">
        <v>6</v>
      </c>
      <c r="K169" s="18">
        <v>6</v>
      </c>
      <c r="L169" s="18">
        <v>6</v>
      </c>
      <c r="M169" s="18">
        <v>6</v>
      </c>
      <c r="N169" s="18">
        <v>5</v>
      </c>
      <c r="O169" s="18">
        <v>4</v>
      </c>
      <c r="P169" s="18">
        <v>4</v>
      </c>
      <c r="Q169" s="18">
        <v>4</v>
      </c>
      <c r="R169" s="18">
        <f t="shared" si="15"/>
        <v>5.166666666666667</v>
      </c>
      <c r="S169" s="2"/>
      <c r="T169" s="4"/>
      <c r="U169" s="4"/>
      <c r="V169" s="4"/>
      <c r="W169" s="4"/>
      <c r="X169" s="4"/>
      <c r="Y169" s="4"/>
      <c r="Z169" s="2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4"/>
    </row>
    <row r="170" spans="1:43" ht="12.75">
      <c r="A170" s="2"/>
      <c r="B170" s="3">
        <f t="shared" si="12"/>
        <v>13</v>
      </c>
      <c r="C170" s="9" t="str">
        <f t="shared" si="12"/>
        <v>Премијера – Данга – А</v>
      </c>
      <c r="D170" s="9" t="str">
        <f t="shared" si="13"/>
        <v>карте "А"</v>
      </c>
      <c r="E170" s="18">
        <v>0</v>
      </c>
      <c r="F170" s="18">
        <v>0</v>
      </c>
      <c r="G170" s="18">
        <v>0</v>
      </c>
      <c r="H170" s="18">
        <v>0</v>
      </c>
      <c r="I170" s="18">
        <v>15</v>
      </c>
      <c r="J170" s="18">
        <v>15</v>
      </c>
      <c r="K170" s="18">
        <v>14</v>
      </c>
      <c r="L170" s="18">
        <v>14</v>
      </c>
      <c r="M170" s="18">
        <v>14</v>
      </c>
      <c r="N170" s="18">
        <v>12</v>
      </c>
      <c r="O170" s="18">
        <v>12</v>
      </c>
      <c r="P170" s="18">
        <v>10</v>
      </c>
      <c r="Q170" s="18">
        <v>10</v>
      </c>
      <c r="R170" s="18">
        <f>SUM(F170:Q170)/$D$10*12/8</f>
        <v>14.5</v>
      </c>
      <c r="S170" s="2"/>
      <c r="T170" s="4"/>
      <c r="U170" s="4"/>
      <c r="V170" s="4"/>
      <c r="W170" s="4"/>
      <c r="X170" s="4"/>
      <c r="Y170" s="4"/>
      <c r="Z170" s="2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4"/>
    </row>
    <row r="171" spans="1:43" ht="12.75">
      <c r="A171" s="2"/>
      <c r="B171" s="3">
        <f t="shared" si="12"/>
        <v>14</v>
      </c>
      <c r="C171" s="9" t="str">
        <f t="shared" si="12"/>
        <v>Премијера – Данга – Б</v>
      </c>
      <c r="D171" s="9" t="str">
        <f t="shared" si="13"/>
        <v> карте "Б"</v>
      </c>
      <c r="E171" s="18">
        <v>0</v>
      </c>
      <c r="F171" s="18">
        <v>0</v>
      </c>
      <c r="G171" s="18">
        <v>0</v>
      </c>
      <c r="H171" s="18">
        <v>0</v>
      </c>
      <c r="I171" s="18">
        <v>12</v>
      </c>
      <c r="J171" s="18">
        <v>12</v>
      </c>
      <c r="K171" s="18">
        <v>11</v>
      </c>
      <c r="L171" s="18">
        <v>11</v>
      </c>
      <c r="M171" s="18">
        <v>11</v>
      </c>
      <c r="N171" s="18">
        <v>9</v>
      </c>
      <c r="O171" s="18">
        <v>9</v>
      </c>
      <c r="P171" s="18">
        <v>8</v>
      </c>
      <c r="Q171" s="18">
        <v>8</v>
      </c>
      <c r="R171" s="18">
        <f>SUM(F171:Q171)/$D$10*12/8</f>
        <v>11.375</v>
      </c>
      <c r="S171" s="2"/>
      <c r="T171" s="4"/>
      <c r="U171" s="4"/>
      <c r="V171" s="4"/>
      <c r="W171" s="4"/>
      <c r="X171" s="4"/>
      <c r="Y171" s="4"/>
      <c r="Z171" s="2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4"/>
    </row>
    <row r="172" spans="1:43" ht="12.75">
      <c r="A172" s="2"/>
      <c r="B172" s="3">
        <f t="shared" si="12"/>
        <v>15</v>
      </c>
      <c r="C172" s="9" t="str">
        <f t="shared" si="12"/>
        <v>Премијера – Данга – Р – А</v>
      </c>
      <c r="D172" s="9" t="str">
        <f t="shared" si="13"/>
        <v>карте "А"</v>
      </c>
      <c r="E172" s="18">
        <v>0</v>
      </c>
      <c r="F172" s="18">
        <v>0</v>
      </c>
      <c r="G172" s="18">
        <v>0</v>
      </c>
      <c r="H172" s="18">
        <v>0</v>
      </c>
      <c r="I172" s="18">
        <v>15</v>
      </c>
      <c r="J172" s="18">
        <v>15</v>
      </c>
      <c r="K172" s="18">
        <v>14</v>
      </c>
      <c r="L172" s="18">
        <v>14</v>
      </c>
      <c r="M172" s="18">
        <v>14</v>
      </c>
      <c r="N172" s="18">
        <v>12</v>
      </c>
      <c r="O172" s="18">
        <v>12</v>
      </c>
      <c r="P172" s="18">
        <v>10</v>
      </c>
      <c r="Q172" s="18">
        <v>10</v>
      </c>
      <c r="R172" s="18">
        <f>SUM(F172:Q172)/$D$10*12/8</f>
        <v>14.5</v>
      </c>
      <c r="S172" s="2"/>
      <c r="T172" s="4"/>
      <c r="U172" s="4"/>
      <c r="V172" s="4"/>
      <c r="W172" s="4"/>
      <c r="X172" s="4"/>
      <c r="Y172" s="4"/>
      <c r="Z172" s="2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4"/>
    </row>
    <row r="173" spans="1:43" ht="12.75">
      <c r="A173" s="2"/>
      <c r="B173" s="3">
        <f t="shared" si="12"/>
        <v>16</v>
      </c>
      <c r="C173" s="9" t="str">
        <f t="shared" si="12"/>
        <v>Премијера – Данга – Р – Б</v>
      </c>
      <c r="D173" s="9" t="str">
        <f t="shared" si="13"/>
        <v> карте "Б"</v>
      </c>
      <c r="E173" s="18">
        <v>0</v>
      </c>
      <c r="F173" s="18">
        <v>0</v>
      </c>
      <c r="G173" s="18">
        <v>0</v>
      </c>
      <c r="H173" s="18">
        <v>0</v>
      </c>
      <c r="I173" s="18">
        <v>12</v>
      </c>
      <c r="J173" s="18">
        <v>12</v>
      </c>
      <c r="K173" s="18">
        <v>11</v>
      </c>
      <c r="L173" s="18">
        <v>11</v>
      </c>
      <c r="M173" s="18">
        <v>11</v>
      </c>
      <c r="N173" s="18">
        <v>9</v>
      </c>
      <c r="O173" s="18">
        <v>9</v>
      </c>
      <c r="P173" s="18">
        <v>8</v>
      </c>
      <c r="Q173" s="18">
        <v>8</v>
      </c>
      <c r="R173" s="18">
        <f>SUM(F173:Q173)/$D$10*12/8</f>
        <v>11.375</v>
      </c>
      <c r="S173" s="2"/>
      <c r="T173" s="4"/>
      <c r="U173" s="4"/>
      <c r="V173" s="4"/>
      <c r="W173" s="4"/>
      <c r="X173" s="4"/>
      <c r="Y173" s="4"/>
      <c r="Z173" s="2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4"/>
    </row>
    <row r="174" spans="1:43" ht="12.75">
      <c r="A174" s="2"/>
      <c r="B174" s="3">
        <f t="shared" si="12"/>
        <v>17</v>
      </c>
      <c r="C174" s="9" t="str">
        <f t="shared" si="12"/>
        <v>Премијера – Сирано – А</v>
      </c>
      <c r="D174" s="9" t="str">
        <f t="shared" si="13"/>
        <v>карте "А"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15</v>
      </c>
      <c r="M174" s="18">
        <v>15</v>
      </c>
      <c r="N174" s="18">
        <v>14</v>
      </c>
      <c r="O174" s="18">
        <v>14</v>
      </c>
      <c r="P174" s="18">
        <v>14</v>
      </c>
      <c r="Q174" s="18">
        <v>12</v>
      </c>
      <c r="R174" s="18">
        <f>SUM(F174:Q174)/$D$10*2</f>
        <v>14</v>
      </c>
      <c r="S174" s="2"/>
      <c r="T174" s="4"/>
      <c r="U174" s="4"/>
      <c r="V174" s="4"/>
      <c r="W174" s="4"/>
      <c r="X174" s="4"/>
      <c r="Y174" s="4"/>
      <c r="Z174" s="2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4"/>
    </row>
    <row r="175" spans="1:43" ht="12.75">
      <c r="A175" s="2"/>
      <c r="B175" s="3">
        <f t="shared" si="12"/>
        <v>18</v>
      </c>
      <c r="C175" s="9" t="str">
        <f t="shared" si="12"/>
        <v>Премијера – Сирано – Б</v>
      </c>
      <c r="D175" s="9" t="str">
        <f t="shared" si="13"/>
        <v> карте "Б"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12</v>
      </c>
      <c r="M175" s="18">
        <v>12</v>
      </c>
      <c r="N175" s="18">
        <v>11</v>
      </c>
      <c r="O175" s="18">
        <v>11</v>
      </c>
      <c r="P175" s="18">
        <v>11</v>
      </c>
      <c r="Q175" s="18">
        <v>9</v>
      </c>
      <c r="R175" s="18">
        <f>SUM(F175:Q175)/$D$10*2</f>
        <v>11</v>
      </c>
      <c r="S175" s="2"/>
      <c r="T175" s="4"/>
      <c r="U175" s="4"/>
      <c r="V175" s="4"/>
      <c r="W175" s="4"/>
      <c r="X175" s="4"/>
      <c r="Y175" s="4"/>
      <c r="Z175" s="2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4"/>
    </row>
    <row r="176" spans="1:43" ht="12.75">
      <c r="A176" s="2"/>
      <c r="B176" s="3">
        <f aca="true" t="shared" si="16" ref="B176:C195">B130</f>
        <v>19</v>
      </c>
      <c r="C176" s="9" t="str">
        <f t="shared" si="16"/>
        <v>Премијера – Сирано – Р – А</v>
      </c>
      <c r="D176" s="9" t="str">
        <f t="shared" si="13"/>
        <v>карте "А"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15</v>
      </c>
      <c r="M176" s="18">
        <v>15</v>
      </c>
      <c r="N176" s="18">
        <v>14</v>
      </c>
      <c r="O176" s="18">
        <v>14</v>
      </c>
      <c r="P176" s="18">
        <v>14</v>
      </c>
      <c r="Q176" s="18">
        <v>12</v>
      </c>
      <c r="R176" s="18">
        <f>SUM(F176:Q176)/$D$10*2</f>
        <v>14</v>
      </c>
      <c r="S176" s="2"/>
      <c r="T176" s="4"/>
      <c r="U176" s="4"/>
      <c r="V176" s="4"/>
      <c r="W176" s="4"/>
      <c r="X176" s="4"/>
      <c r="Y176" s="4"/>
      <c r="Z176" s="2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4"/>
    </row>
    <row r="177" spans="1:43" ht="12.75">
      <c r="A177" s="2"/>
      <c r="B177" s="3">
        <f t="shared" si="16"/>
        <v>20</v>
      </c>
      <c r="C177" s="9" t="str">
        <f t="shared" si="16"/>
        <v>Премијера – Сирано – Р – Б</v>
      </c>
      <c r="D177" s="9" t="str">
        <f t="shared" si="13"/>
        <v> карте "Б"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12</v>
      </c>
      <c r="M177" s="18">
        <v>12</v>
      </c>
      <c r="N177" s="18">
        <v>11</v>
      </c>
      <c r="O177" s="18">
        <v>11</v>
      </c>
      <c r="P177" s="18">
        <v>11</v>
      </c>
      <c r="Q177" s="18">
        <v>9</v>
      </c>
      <c r="R177" s="18">
        <f>SUM(F177:Q177)/$D$10*2</f>
        <v>11</v>
      </c>
      <c r="S177" s="2"/>
      <c r="T177" s="4"/>
      <c r="U177" s="4"/>
      <c r="V177" s="4"/>
      <c r="W177" s="4"/>
      <c r="X177" s="4"/>
      <c r="Y177" s="4"/>
      <c r="Z177" s="2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4"/>
    </row>
    <row r="178" spans="1:43" ht="12.75" hidden="1">
      <c r="A178" s="2"/>
      <c r="B178" s="3">
        <f t="shared" si="16"/>
        <v>21</v>
      </c>
      <c r="C178" s="9">
        <f t="shared" si="16"/>
        <v>0</v>
      </c>
      <c r="D178" s="9" t="str">
        <f t="shared" si="13"/>
        <v>карте "А"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f aca="true" t="shared" si="17" ref="R178:R197">SUM(F178:Q178)/$D$10</f>
        <v>0</v>
      </c>
      <c r="S178" s="2"/>
      <c r="T178" s="4"/>
      <c r="U178" s="4"/>
      <c r="V178" s="4"/>
      <c r="W178" s="4"/>
      <c r="X178" s="4"/>
      <c r="Y178" s="4"/>
      <c r="Z178" s="2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4"/>
    </row>
    <row r="179" spans="1:43" ht="12.75" hidden="1">
      <c r="A179" s="2"/>
      <c r="B179" s="3">
        <f t="shared" si="16"/>
        <v>22</v>
      </c>
      <c r="C179" s="9">
        <f t="shared" si="16"/>
        <v>0</v>
      </c>
      <c r="D179" s="9" t="str">
        <f t="shared" si="13"/>
        <v> карте "Б"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f t="shared" si="17"/>
        <v>0</v>
      </c>
      <c r="S179" s="2"/>
      <c r="T179" s="4"/>
      <c r="U179" s="4"/>
      <c r="V179" s="4"/>
      <c r="W179" s="4"/>
      <c r="X179" s="4"/>
      <c r="Y179" s="4"/>
      <c r="Z179" s="2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4"/>
    </row>
    <row r="180" spans="1:43" ht="12.75" hidden="1">
      <c r="A180" s="2"/>
      <c r="B180" s="3">
        <f t="shared" si="16"/>
        <v>23</v>
      </c>
      <c r="C180" s="9">
        <f t="shared" si="16"/>
        <v>0</v>
      </c>
      <c r="D180" s="9" t="str">
        <f t="shared" si="13"/>
        <v>карте "А"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f t="shared" si="17"/>
        <v>0</v>
      </c>
      <c r="S180" s="2"/>
      <c r="T180" s="4"/>
      <c r="U180" s="4"/>
      <c r="V180" s="4"/>
      <c r="W180" s="4"/>
      <c r="X180" s="4"/>
      <c r="Y180" s="4"/>
      <c r="Z180" s="2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4"/>
    </row>
    <row r="181" spans="1:43" ht="12.75" hidden="1">
      <c r="A181" s="2"/>
      <c r="B181" s="3">
        <f t="shared" si="16"/>
        <v>24</v>
      </c>
      <c r="C181" s="9">
        <f t="shared" si="16"/>
        <v>0</v>
      </c>
      <c r="D181" s="9" t="str">
        <f t="shared" si="13"/>
        <v> карте "Б"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f t="shared" si="17"/>
        <v>0</v>
      </c>
      <c r="S181" s="2"/>
      <c r="T181" s="4"/>
      <c r="U181" s="4"/>
      <c r="V181" s="4"/>
      <c r="W181" s="4"/>
      <c r="X181" s="4"/>
      <c r="Y181" s="4"/>
      <c r="Z181" s="2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4"/>
    </row>
    <row r="182" spans="1:43" ht="12.75" hidden="1">
      <c r="A182" s="2"/>
      <c r="B182" s="3">
        <f t="shared" si="16"/>
        <v>25</v>
      </c>
      <c r="C182" s="9">
        <f t="shared" si="16"/>
        <v>0</v>
      </c>
      <c r="D182" s="9" t="str">
        <f t="shared" si="13"/>
        <v>карте "А"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f t="shared" si="17"/>
        <v>0</v>
      </c>
      <c r="S182" s="2"/>
      <c r="T182" s="4"/>
      <c r="U182" s="4"/>
      <c r="V182" s="4"/>
      <c r="W182" s="4"/>
      <c r="X182" s="4"/>
      <c r="Y182" s="4"/>
      <c r="Z182" s="2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4"/>
    </row>
    <row r="183" spans="1:43" ht="12.75" hidden="1">
      <c r="A183" s="2"/>
      <c r="B183" s="3">
        <f t="shared" si="16"/>
        <v>26</v>
      </c>
      <c r="C183" s="9">
        <f t="shared" si="16"/>
        <v>0</v>
      </c>
      <c r="D183" s="9" t="str">
        <f t="shared" si="13"/>
        <v> карте "Б"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f t="shared" si="17"/>
        <v>0</v>
      </c>
      <c r="S183" s="2"/>
      <c r="T183" s="4"/>
      <c r="U183" s="4"/>
      <c r="V183" s="4"/>
      <c r="W183" s="4"/>
      <c r="X183" s="4"/>
      <c r="Y183" s="4"/>
      <c r="Z183" s="2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4"/>
    </row>
    <row r="184" spans="1:43" ht="12.75" hidden="1">
      <c r="A184" s="2"/>
      <c r="B184" s="3">
        <f t="shared" si="16"/>
        <v>27</v>
      </c>
      <c r="C184" s="9">
        <f t="shared" si="16"/>
        <v>0</v>
      </c>
      <c r="D184" s="9" t="str">
        <f t="shared" si="13"/>
        <v>карте "А"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f t="shared" si="17"/>
        <v>0</v>
      </c>
      <c r="S184" s="2"/>
      <c r="T184" s="4"/>
      <c r="U184" s="4"/>
      <c r="V184" s="4"/>
      <c r="W184" s="4"/>
      <c r="X184" s="4"/>
      <c r="Y184" s="4"/>
      <c r="Z184" s="2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4"/>
    </row>
    <row r="185" spans="1:43" ht="12.75" hidden="1">
      <c r="A185" s="2"/>
      <c r="B185" s="3">
        <f t="shared" si="16"/>
        <v>28</v>
      </c>
      <c r="C185" s="9">
        <f t="shared" si="16"/>
        <v>0</v>
      </c>
      <c r="D185" s="9" t="str">
        <f t="shared" si="13"/>
        <v> карте "Б"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f t="shared" si="17"/>
        <v>0</v>
      </c>
      <c r="S185" s="2"/>
      <c r="T185" s="4"/>
      <c r="U185" s="4"/>
      <c r="V185" s="4"/>
      <c r="W185" s="4"/>
      <c r="X185" s="4"/>
      <c r="Y185" s="4"/>
      <c r="Z185" s="2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4"/>
    </row>
    <row r="186" spans="1:43" ht="12.75" hidden="1">
      <c r="A186" s="2"/>
      <c r="B186" s="3">
        <f t="shared" si="16"/>
        <v>29</v>
      </c>
      <c r="C186" s="9">
        <f t="shared" si="16"/>
        <v>0</v>
      </c>
      <c r="D186" s="9" t="str">
        <f t="shared" si="13"/>
        <v>карте "А"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f t="shared" si="17"/>
        <v>0</v>
      </c>
      <c r="S186" s="2"/>
      <c r="T186" s="4"/>
      <c r="U186" s="4"/>
      <c r="V186" s="4"/>
      <c r="W186" s="4"/>
      <c r="X186" s="4"/>
      <c r="Y186" s="4"/>
      <c r="Z186" s="2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4"/>
    </row>
    <row r="187" spans="1:43" ht="12.75" hidden="1">
      <c r="A187" s="2"/>
      <c r="B187" s="3">
        <f t="shared" si="16"/>
        <v>30</v>
      </c>
      <c r="C187" s="9">
        <f t="shared" si="16"/>
        <v>0</v>
      </c>
      <c r="D187" s="9" t="str">
        <f t="shared" si="13"/>
        <v> карте "Б"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f t="shared" si="17"/>
        <v>0</v>
      </c>
      <c r="S187" s="2"/>
      <c r="T187" s="4"/>
      <c r="U187" s="4"/>
      <c r="V187" s="4"/>
      <c r="W187" s="4"/>
      <c r="X187" s="4"/>
      <c r="Y187" s="4"/>
      <c r="Z187" s="2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4"/>
    </row>
    <row r="188" spans="1:43" ht="12.75" hidden="1">
      <c r="A188" s="2"/>
      <c r="B188" s="3">
        <f t="shared" si="16"/>
        <v>31</v>
      </c>
      <c r="C188" s="9">
        <f t="shared" si="16"/>
        <v>0</v>
      </c>
      <c r="D188" s="9" t="str">
        <f t="shared" si="13"/>
        <v>карте "А"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f t="shared" si="17"/>
        <v>0</v>
      </c>
      <c r="S188" s="2"/>
      <c r="T188" s="4"/>
      <c r="U188" s="4"/>
      <c r="V188" s="4"/>
      <c r="W188" s="4"/>
      <c r="X188" s="4"/>
      <c r="Y188" s="4"/>
      <c r="Z188" s="2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4"/>
    </row>
    <row r="189" spans="1:43" ht="12.75" hidden="1">
      <c r="A189" s="2"/>
      <c r="B189" s="3">
        <f t="shared" si="16"/>
        <v>32</v>
      </c>
      <c r="C189" s="9">
        <f t="shared" si="16"/>
        <v>0</v>
      </c>
      <c r="D189" s="9" t="str">
        <f t="shared" si="13"/>
        <v> карте "Б"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f t="shared" si="17"/>
        <v>0</v>
      </c>
      <c r="S189" s="2"/>
      <c r="T189" s="4"/>
      <c r="U189" s="4"/>
      <c r="V189" s="4"/>
      <c r="W189" s="4"/>
      <c r="X189" s="4"/>
      <c r="Y189" s="4"/>
      <c r="Z189" s="2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4"/>
    </row>
    <row r="190" spans="1:43" ht="12.75" hidden="1">
      <c r="A190" s="2"/>
      <c r="B190" s="3">
        <f t="shared" si="16"/>
        <v>33</v>
      </c>
      <c r="C190" s="9">
        <f t="shared" si="16"/>
        <v>0</v>
      </c>
      <c r="D190" s="9" t="str">
        <f t="shared" si="13"/>
        <v>карте "А"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f t="shared" si="17"/>
        <v>0</v>
      </c>
      <c r="S190" s="2"/>
      <c r="T190" s="4"/>
      <c r="U190" s="4"/>
      <c r="V190" s="4"/>
      <c r="W190" s="4"/>
      <c r="X190" s="4"/>
      <c r="Y190" s="4"/>
      <c r="Z190" s="2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4"/>
    </row>
    <row r="191" spans="1:43" ht="12.75" hidden="1">
      <c r="A191" s="2"/>
      <c r="B191" s="3">
        <f t="shared" si="16"/>
        <v>34</v>
      </c>
      <c r="C191" s="9">
        <f t="shared" si="16"/>
        <v>0</v>
      </c>
      <c r="D191" s="9" t="str">
        <f t="shared" si="13"/>
        <v> карте "Б"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f t="shared" si="17"/>
        <v>0</v>
      </c>
      <c r="S191" s="2"/>
      <c r="T191" s="4"/>
      <c r="U191" s="4"/>
      <c r="V191" s="4"/>
      <c r="W191" s="4"/>
      <c r="X191" s="4"/>
      <c r="Y191" s="4"/>
      <c r="Z191" s="2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4"/>
    </row>
    <row r="192" spans="1:43" ht="12.75" hidden="1">
      <c r="A192" s="2"/>
      <c r="B192" s="3">
        <f t="shared" si="16"/>
        <v>35</v>
      </c>
      <c r="C192" s="9">
        <f t="shared" si="16"/>
        <v>0</v>
      </c>
      <c r="D192" s="9" t="str">
        <f t="shared" si="13"/>
        <v>карте "А"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f t="shared" si="17"/>
        <v>0</v>
      </c>
      <c r="S192" s="2"/>
      <c r="T192" s="4"/>
      <c r="U192" s="4"/>
      <c r="V192" s="4"/>
      <c r="W192" s="4"/>
      <c r="X192" s="4"/>
      <c r="Y192" s="4"/>
      <c r="Z192" s="2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4"/>
    </row>
    <row r="193" spans="1:43" ht="12.75" hidden="1">
      <c r="A193" s="2"/>
      <c r="B193" s="3">
        <f t="shared" si="16"/>
        <v>36</v>
      </c>
      <c r="C193" s="9">
        <f t="shared" si="16"/>
        <v>0</v>
      </c>
      <c r="D193" s="9" t="str">
        <f t="shared" si="13"/>
        <v> карте "Б"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f t="shared" si="17"/>
        <v>0</v>
      </c>
      <c r="S193" s="2"/>
      <c r="T193" s="4"/>
      <c r="U193" s="4"/>
      <c r="V193" s="4"/>
      <c r="W193" s="4"/>
      <c r="X193" s="4"/>
      <c r="Y193" s="4"/>
      <c r="Z193" s="2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4"/>
    </row>
    <row r="194" spans="1:43" ht="12.75" hidden="1">
      <c r="A194" s="2"/>
      <c r="B194" s="3">
        <f t="shared" si="16"/>
        <v>37</v>
      </c>
      <c r="C194" s="9">
        <f t="shared" si="16"/>
        <v>0</v>
      </c>
      <c r="D194" s="9" t="str">
        <f t="shared" si="13"/>
        <v>карте "А"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f t="shared" si="17"/>
        <v>0</v>
      </c>
      <c r="S194" s="2"/>
      <c r="T194" s="4"/>
      <c r="U194" s="4"/>
      <c r="V194" s="4"/>
      <c r="W194" s="4"/>
      <c r="X194" s="4"/>
      <c r="Y194" s="4"/>
      <c r="Z194" s="2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4"/>
    </row>
    <row r="195" spans="1:43" ht="12.75" hidden="1">
      <c r="A195" s="2"/>
      <c r="B195" s="3">
        <f t="shared" si="16"/>
        <v>38</v>
      </c>
      <c r="C195" s="9">
        <f t="shared" si="16"/>
        <v>0</v>
      </c>
      <c r="D195" s="9" t="str">
        <f t="shared" si="13"/>
        <v> карте "Б"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f t="shared" si="17"/>
        <v>0</v>
      </c>
      <c r="S195" s="2"/>
      <c r="T195" s="4"/>
      <c r="U195" s="4"/>
      <c r="V195" s="4"/>
      <c r="W195" s="4"/>
      <c r="X195" s="4"/>
      <c r="Y195" s="4"/>
      <c r="Z195" s="2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4"/>
    </row>
    <row r="196" spans="1:43" ht="12.75" hidden="1">
      <c r="A196" s="2"/>
      <c r="B196" s="3">
        <f>B150</f>
        <v>39</v>
      </c>
      <c r="C196" s="9">
        <f>C150</f>
        <v>0</v>
      </c>
      <c r="D196" s="9" t="str">
        <f t="shared" si="13"/>
        <v>карте "А"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f t="shared" si="17"/>
        <v>0</v>
      </c>
      <c r="S196" s="2"/>
      <c r="T196" s="4"/>
      <c r="U196" s="4"/>
      <c r="V196" s="4"/>
      <c r="W196" s="4"/>
      <c r="X196" s="4"/>
      <c r="Y196" s="4"/>
      <c r="Z196" s="2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4"/>
    </row>
    <row r="197" spans="1:43" ht="12.75" hidden="1">
      <c r="A197" s="2"/>
      <c r="B197" s="13">
        <f>B151</f>
        <v>40</v>
      </c>
      <c r="C197" s="15">
        <f>C151</f>
        <v>0</v>
      </c>
      <c r="D197" s="15" t="str">
        <f t="shared" si="13"/>
        <v> карте "Б"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f t="shared" si="17"/>
        <v>0</v>
      </c>
      <c r="S197" s="2"/>
      <c r="T197" s="4"/>
      <c r="U197" s="4"/>
      <c r="V197" s="4"/>
      <c r="W197" s="4"/>
      <c r="X197" s="4"/>
      <c r="Y197" s="4"/>
      <c r="Z197" s="2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4"/>
    </row>
    <row r="198" spans="1:43" ht="12.75">
      <c r="A198" s="2"/>
      <c r="B198" s="1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2"/>
      <c r="T198" s="4"/>
      <c r="U198" s="4"/>
      <c r="V198" s="4"/>
      <c r="W198" s="4"/>
      <c r="X198" s="4"/>
      <c r="Y198" s="4"/>
      <c r="Z198" s="2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4"/>
    </row>
    <row r="199" spans="1:43" ht="12.75">
      <c r="A199" s="7">
        <v>3</v>
      </c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4"/>
      <c r="U199" s="4"/>
      <c r="V199" s="4"/>
      <c r="W199" s="4"/>
      <c r="X199" s="4"/>
      <c r="Y199" s="4"/>
      <c r="Z199" s="2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4"/>
    </row>
    <row r="200" spans="1:43" ht="12.75">
      <c r="A200" s="2"/>
      <c r="B200" s="6" t="s">
        <v>196</v>
      </c>
      <c r="C200" s="7" t="s">
        <v>197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4"/>
      <c r="U200" s="4"/>
      <c r="V200" s="4"/>
      <c r="W200" s="4"/>
      <c r="X200" s="4"/>
      <c r="Y200" s="4"/>
      <c r="Z200" s="2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4"/>
    </row>
    <row r="201" spans="1:43" ht="12.75">
      <c r="A201" s="2"/>
      <c r="B201" s="3"/>
      <c r="C201" s="2"/>
      <c r="D201" s="2"/>
      <c r="E201" s="2"/>
      <c r="F201" s="2" t="str">
        <f>D8</f>
        <v> - евра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4"/>
      <c r="U201" s="4"/>
      <c r="V201" s="4"/>
      <c r="W201" s="4"/>
      <c r="X201" s="4"/>
      <c r="Y201" s="4"/>
      <c r="Z201" s="2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4"/>
    </row>
    <row r="202" spans="1:43" ht="12.75">
      <c r="A202" s="2"/>
      <c r="B202" s="10" t="str">
        <f aca="true" t="shared" si="18" ref="B202:C221">B110</f>
        <v>Р.б.</v>
      </c>
      <c r="C202" s="12" t="str">
        <f t="shared" si="18"/>
        <v>  О п и с</v>
      </c>
      <c r="D202" s="12"/>
      <c r="E202" s="12"/>
      <c r="F202" s="20"/>
      <c r="G202" s="20" t="str">
        <f>G110</f>
        <v>  По месецима</v>
      </c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12" t="str">
        <f>R110</f>
        <v>  Укупно</v>
      </c>
      <c r="S202" s="2"/>
      <c r="T202" s="4"/>
      <c r="U202" s="4"/>
      <c r="V202" s="4"/>
      <c r="W202" s="4"/>
      <c r="X202" s="4"/>
      <c r="Y202" s="4"/>
      <c r="Z202" s="2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4"/>
    </row>
    <row r="203" spans="1:43" ht="12.75">
      <c r="A203" s="2"/>
      <c r="B203" s="16" t="str">
        <f t="shared" si="18"/>
        <v> </v>
      </c>
      <c r="C203" s="17" t="str">
        <f t="shared" si="18"/>
        <v> </v>
      </c>
      <c r="D203" s="17"/>
      <c r="E203" s="17"/>
      <c r="F203" s="17" t="str">
        <f aca="true" t="shared" si="19" ref="F203:Q203">D11</f>
        <v>        1</v>
      </c>
      <c r="G203" s="17" t="str">
        <f t="shared" si="19"/>
        <v>        2</v>
      </c>
      <c r="H203" s="17" t="str">
        <f t="shared" si="19"/>
        <v>        3</v>
      </c>
      <c r="I203" s="17" t="str">
        <f t="shared" si="19"/>
        <v>        4</v>
      </c>
      <c r="J203" s="17" t="str">
        <f t="shared" si="19"/>
        <v>        5</v>
      </c>
      <c r="K203" s="17" t="str">
        <f t="shared" si="19"/>
        <v>        6</v>
      </c>
      <c r="L203" s="17" t="str">
        <f t="shared" si="19"/>
        <v>        7</v>
      </c>
      <c r="M203" s="17" t="str">
        <f t="shared" si="19"/>
        <v>        8</v>
      </c>
      <c r="N203" s="17" t="str">
        <f t="shared" si="19"/>
        <v>        9</v>
      </c>
      <c r="O203" s="17" t="str">
        <f t="shared" si="19"/>
        <v>        10</v>
      </c>
      <c r="P203" s="17" t="str">
        <f t="shared" si="19"/>
        <v>        11</v>
      </c>
      <c r="Q203" s="17" t="str">
        <f t="shared" si="19"/>
        <v>        12</v>
      </c>
      <c r="R203" s="17" t="str">
        <f>R111</f>
        <v> </v>
      </c>
      <c r="S203" s="2"/>
      <c r="T203" s="4"/>
      <c r="U203" s="4"/>
      <c r="V203" s="4"/>
      <c r="W203" s="4"/>
      <c r="X203" s="4"/>
      <c r="Y203" s="4"/>
      <c r="Z203" s="2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4"/>
    </row>
    <row r="204" spans="1:43" ht="12.75">
      <c r="A204" s="2"/>
      <c r="B204" s="3">
        <f t="shared" si="18"/>
        <v>1</v>
      </c>
      <c r="C204" s="2" t="str">
        <f t="shared" si="18"/>
        <v>Хамлет – А</v>
      </c>
      <c r="D204" s="9"/>
      <c r="E204" s="9"/>
      <c r="F204" s="9">
        <f aca="true" t="shared" si="20" ref="F204:Q204">F112*F158</f>
        <v>2700</v>
      </c>
      <c r="G204" s="9">
        <f t="shared" si="20"/>
        <v>3000</v>
      </c>
      <c r="H204" s="9">
        <f t="shared" si="20"/>
        <v>3300</v>
      </c>
      <c r="I204" s="9">
        <f t="shared" si="20"/>
        <v>3300</v>
      </c>
      <c r="J204" s="9">
        <f t="shared" si="20"/>
        <v>3300</v>
      </c>
      <c r="K204" s="9">
        <f t="shared" si="20"/>
        <v>3300</v>
      </c>
      <c r="L204" s="9">
        <f t="shared" si="20"/>
        <v>3300</v>
      </c>
      <c r="M204" s="9">
        <f t="shared" si="20"/>
        <v>3300</v>
      </c>
      <c r="N204" s="9">
        <f t="shared" si="20"/>
        <v>3000</v>
      </c>
      <c r="O204" s="9">
        <f t="shared" si="20"/>
        <v>2700</v>
      </c>
      <c r="P204" s="9">
        <f t="shared" si="20"/>
        <v>2400</v>
      </c>
      <c r="Q204" s="9">
        <f t="shared" si="20"/>
        <v>2400</v>
      </c>
      <c r="R204" s="9">
        <f aca="true" t="shared" si="21" ref="R204:R243">SUM(F204:Q204)</f>
        <v>36000</v>
      </c>
      <c r="S204" s="22">
        <f aca="true" t="shared" si="22" ref="S204:S244">R204/R$244</f>
        <v>0.03597481762766064</v>
      </c>
      <c r="T204" s="4"/>
      <c r="U204" s="4"/>
      <c r="V204" s="4"/>
      <c r="W204" s="4"/>
      <c r="X204" s="4"/>
      <c r="Y204" s="4"/>
      <c r="Z204" s="2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4"/>
    </row>
    <row r="205" spans="1:43" ht="12.75">
      <c r="A205" s="2"/>
      <c r="B205" s="3">
        <f t="shared" si="18"/>
        <v>2</v>
      </c>
      <c r="C205" s="2" t="str">
        <f t="shared" si="18"/>
        <v>Хамлет – Б</v>
      </c>
      <c r="D205" s="9"/>
      <c r="E205" s="9"/>
      <c r="F205" s="9">
        <f aca="true" t="shared" si="23" ref="F205:Q205">F113*F159</f>
        <v>1400</v>
      </c>
      <c r="G205" s="9">
        <f t="shared" si="23"/>
        <v>1600</v>
      </c>
      <c r="H205" s="9">
        <f t="shared" si="23"/>
        <v>1800</v>
      </c>
      <c r="I205" s="9">
        <f t="shared" si="23"/>
        <v>1800</v>
      </c>
      <c r="J205" s="9">
        <f t="shared" si="23"/>
        <v>1800</v>
      </c>
      <c r="K205" s="9">
        <f t="shared" si="23"/>
        <v>1800</v>
      </c>
      <c r="L205" s="9">
        <f t="shared" si="23"/>
        <v>1800</v>
      </c>
      <c r="M205" s="9">
        <f t="shared" si="23"/>
        <v>1800</v>
      </c>
      <c r="N205" s="9">
        <f t="shared" si="23"/>
        <v>1600</v>
      </c>
      <c r="O205" s="9">
        <f t="shared" si="23"/>
        <v>1400</v>
      </c>
      <c r="P205" s="9">
        <f t="shared" si="23"/>
        <v>1200</v>
      </c>
      <c r="Q205" s="9">
        <f t="shared" si="23"/>
        <v>1200</v>
      </c>
      <c r="R205" s="9">
        <f t="shared" si="21"/>
        <v>19200</v>
      </c>
      <c r="S205" s="22">
        <f t="shared" si="22"/>
        <v>0.019186569401419006</v>
      </c>
      <c r="T205" s="4"/>
      <c r="U205" s="4"/>
      <c r="V205" s="4"/>
      <c r="W205" s="4"/>
      <c r="X205" s="4"/>
      <c r="Y205" s="4"/>
      <c r="Z205" s="2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4"/>
    </row>
    <row r="206" spans="1:43" ht="12.75">
      <c r="A206" s="2"/>
      <c r="B206" s="3">
        <f t="shared" si="18"/>
        <v>3</v>
      </c>
      <c r="C206" s="2" t="str">
        <f t="shared" si="18"/>
        <v>Хамлет – Р – А</v>
      </c>
      <c r="D206" s="9"/>
      <c r="E206" s="9"/>
      <c r="F206" s="9">
        <f aca="true" t="shared" si="24" ref="F206:Q206">F114*F160</f>
        <v>9600</v>
      </c>
      <c r="G206" s="9">
        <f t="shared" si="24"/>
        <v>11700</v>
      </c>
      <c r="H206" s="9">
        <f t="shared" si="24"/>
        <v>14000</v>
      </c>
      <c r="I206" s="9">
        <f t="shared" si="24"/>
        <v>15000</v>
      </c>
      <c r="J206" s="9">
        <f t="shared" si="24"/>
        <v>15000</v>
      </c>
      <c r="K206" s="9">
        <f t="shared" si="24"/>
        <v>15000</v>
      </c>
      <c r="L206" s="9">
        <f t="shared" si="24"/>
        <v>14000</v>
      </c>
      <c r="M206" s="9">
        <f t="shared" si="24"/>
        <v>13000</v>
      </c>
      <c r="N206" s="9">
        <f t="shared" si="24"/>
        <v>10800</v>
      </c>
      <c r="O206" s="9">
        <f t="shared" si="24"/>
        <v>8800</v>
      </c>
      <c r="P206" s="9">
        <f t="shared" si="24"/>
        <v>7000</v>
      </c>
      <c r="Q206" s="9">
        <f t="shared" si="24"/>
        <v>6300</v>
      </c>
      <c r="R206" s="9">
        <f t="shared" si="21"/>
        <v>140200</v>
      </c>
      <c r="S206" s="22">
        <f t="shared" si="22"/>
        <v>0.14010192864994503</v>
      </c>
      <c r="T206" s="4"/>
      <c r="U206" s="4"/>
      <c r="V206" s="4"/>
      <c r="W206" s="4"/>
      <c r="X206" s="4"/>
      <c r="Y206" s="4"/>
      <c r="Z206" s="2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4"/>
    </row>
    <row r="207" spans="1:43" ht="12.75">
      <c r="A207" s="2"/>
      <c r="B207" s="3">
        <f t="shared" si="18"/>
        <v>4</v>
      </c>
      <c r="C207" s="2" t="str">
        <f t="shared" si="18"/>
        <v>Хамлет – Р Б</v>
      </c>
      <c r="D207" s="9"/>
      <c r="E207" s="9"/>
      <c r="F207" s="9">
        <f aca="true" t="shared" si="25" ref="F207:Q207">F115*F161</f>
        <v>4500</v>
      </c>
      <c r="G207" s="9">
        <f t="shared" si="25"/>
        <v>6000</v>
      </c>
      <c r="H207" s="9">
        <f t="shared" si="25"/>
        <v>7000</v>
      </c>
      <c r="I207" s="9">
        <f t="shared" si="25"/>
        <v>7700</v>
      </c>
      <c r="J207" s="9">
        <f t="shared" si="25"/>
        <v>7700</v>
      </c>
      <c r="K207" s="9">
        <f t="shared" si="25"/>
        <v>7700</v>
      </c>
      <c r="L207" s="9">
        <f t="shared" si="25"/>
        <v>7700</v>
      </c>
      <c r="M207" s="9">
        <f t="shared" si="25"/>
        <v>7700</v>
      </c>
      <c r="N207" s="9">
        <f t="shared" si="25"/>
        <v>6000</v>
      </c>
      <c r="O207" s="9">
        <f t="shared" si="25"/>
        <v>5000</v>
      </c>
      <c r="P207" s="9">
        <f t="shared" si="25"/>
        <v>4500</v>
      </c>
      <c r="Q207" s="9">
        <f t="shared" si="25"/>
        <v>4500</v>
      </c>
      <c r="R207" s="9">
        <f t="shared" si="21"/>
        <v>76000</v>
      </c>
      <c r="S207" s="22">
        <f t="shared" si="22"/>
        <v>0.07594683721395024</v>
      </c>
      <c r="T207" s="4"/>
      <c r="U207" s="4"/>
      <c r="V207" s="4"/>
      <c r="W207" s="4"/>
      <c r="X207" s="4"/>
      <c r="Y207" s="4"/>
      <c r="Z207" s="2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4"/>
    </row>
    <row r="208" spans="1:43" ht="12.75">
      <c r="A208" s="2"/>
      <c r="B208" s="3">
        <f t="shared" si="18"/>
        <v>5</v>
      </c>
      <c r="C208" s="2" t="str">
        <f t="shared" si="18"/>
        <v>Госпођа министарка – А</v>
      </c>
      <c r="D208" s="9"/>
      <c r="E208" s="9"/>
      <c r="F208" s="9">
        <f aca="true" t="shared" si="26" ref="F208:Q208">F116*F162</f>
        <v>3000</v>
      </c>
      <c r="G208" s="9">
        <f t="shared" si="26"/>
        <v>3300</v>
      </c>
      <c r="H208" s="9">
        <f t="shared" si="26"/>
        <v>3600</v>
      </c>
      <c r="I208" s="9">
        <f t="shared" si="26"/>
        <v>3600</v>
      </c>
      <c r="J208" s="9">
        <f t="shared" si="26"/>
        <v>3600</v>
      </c>
      <c r="K208" s="9">
        <f t="shared" si="26"/>
        <v>3600</v>
      </c>
      <c r="L208" s="9">
        <f t="shared" si="26"/>
        <v>3600</v>
      </c>
      <c r="M208" s="9">
        <f t="shared" si="26"/>
        <v>3600</v>
      </c>
      <c r="N208" s="9">
        <f t="shared" si="26"/>
        <v>3300</v>
      </c>
      <c r="O208" s="9">
        <f t="shared" si="26"/>
        <v>3000</v>
      </c>
      <c r="P208" s="9">
        <f t="shared" si="26"/>
        <v>2700</v>
      </c>
      <c r="Q208" s="9">
        <f t="shared" si="26"/>
        <v>2700</v>
      </c>
      <c r="R208" s="9">
        <f t="shared" si="21"/>
        <v>39600</v>
      </c>
      <c r="S208" s="22">
        <f t="shared" si="22"/>
        <v>0.0395722993904267</v>
      </c>
      <c r="T208" s="4"/>
      <c r="U208" s="4"/>
      <c r="V208" s="4"/>
      <c r="W208" s="4"/>
      <c r="X208" s="4"/>
      <c r="Y208" s="4"/>
      <c r="Z208" s="2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4"/>
    </row>
    <row r="209" spans="1:43" ht="12.75">
      <c r="A209" s="2"/>
      <c r="B209" s="3">
        <f t="shared" si="18"/>
        <v>6</v>
      </c>
      <c r="C209" s="2" t="str">
        <f t="shared" si="18"/>
        <v>Госпођа министарка – Б</v>
      </c>
      <c r="D209" s="9"/>
      <c r="E209" s="9"/>
      <c r="F209" s="9">
        <f aca="true" t="shared" si="27" ref="F209:Q209">F117*F163</f>
        <v>1600</v>
      </c>
      <c r="G209" s="9">
        <f t="shared" si="27"/>
        <v>1800</v>
      </c>
      <c r="H209" s="9">
        <f t="shared" si="27"/>
        <v>2000</v>
      </c>
      <c r="I209" s="9">
        <f t="shared" si="27"/>
        <v>2000</v>
      </c>
      <c r="J209" s="9">
        <f t="shared" si="27"/>
        <v>2000</v>
      </c>
      <c r="K209" s="9">
        <f t="shared" si="27"/>
        <v>2000</v>
      </c>
      <c r="L209" s="9">
        <f t="shared" si="27"/>
        <v>2000</v>
      </c>
      <c r="M209" s="9">
        <f t="shared" si="27"/>
        <v>2000</v>
      </c>
      <c r="N209" s="9">
        <f t="shared" si="27"/>
        <v>1800</v>
      </c>
      <c r="O209" s="9">
        <f t="shared" si="27"/>
        <v>1600</v>
      </c>
      <c r="P209" s="9">
        <f t="shared" si="27"/>
        <v>1400</v>
      </c>
      <c r="Q209" s="9">
        <f t="shared" si="27"/>
        <v>1400</v>
      </c>
      <c r="R209" s="9">
        <f t="shared" si="21"/>
        <v>21600</v>
      </c>
      <c r="S209" s="22">
        <f t="shared" si="22"/>
        <v>0.021584890576596384</v>
      </c>
      <c r="T209" s="4"/>
      <c r="U209" s="4"/>
      <c r="V209" s="4"/>
      <c r="W209" s="4"/>
      <c r="X209" s="4"/>
      <c r="Y209" s="4"/>
      <c r="Z209" s="2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4"/>
    </row>
    <row r="210" spans="1:43" ht="12.75">
      <c r="A210" s="2"/>
      <c r="B210" s="3">
        <f t="shared" si="18"/>
        <v>7</v>
      </c>
      <c r="C210" s="2" t="str">
        <f t="shared" si="18"/>
        <v>Госпођа министарка – Р – А</v>
      </c>
      <c r="D210" s="9"/>
      <c r="E210" s="9"/>
      <c r="F210" s="9">
        <f aca="true" t="shared" si="28" ref="F210:Q210">F118*F164</f>
        <v>4500</v>
      </c>
      <c r="G210" s="9">
        <f t="shared" si="28"/>
        <v>5500</v>
      </c>
      <c r="H210" s="9">
        <f t="shared" si="28"/>
        <v>6050</v>
      </c>
      <c r="I210" s="9">
        <f t="shared" si="28"/>
        <v>6600</v>
      </c>
      <c r="J210" s="9">
        <f t="shared" si="28"/>
        <v>6600</v>
      </c>
      <c r="K210" s="9">
        <f t="shared" si="28"/>
        <v>6600</v>
      </c>
      <c r="L210" s="9">
        <f t="shared" si="28"/>
        <v>6050</v>
      </c>
      <c r="M210" s="9">
        <f t="shared" si="28"/>
        <v>5500</v>
      </c>
      <c r="N210" s="9">
        <f t="shared" si="28"/>
        <v>4000</v>
      </c>
      <c r="O210" s="9">
        <f t="shared" si="28"/>
        <v>3150</v>
      </c>
      <c r="P210" s="9">
        <f t="shared" si="28"/>
        <v>2400</v>
      </c>
      <c r="Q210" s="9">
        <f t="shared" si="28"/>
        <v>2400</v>
      </c>
      <c r="R210" s="9">
        <f t="shared" si="21"/>
        <v>59350</v>
      </c>
      <c r="S210" s="22">
        <f t="shared" si="22"/>
        <v>0.05930848406115719</v>
      </c>
      <c r="T210" s="4"/>
      <c r="U210" s="4"/>
      <c r="V210" s="4"/>
      <c r="W210" s="4"/>
      <c r="X210" s="4"/>
      <c r="Y210" s="4"/>
      <c r="Z210" s="2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4"/>
    </row>
    <row r="211" spans="1:43" ht="12.75">
      <c r="A211" s="2"/>
      <c r="B211" s="3">
        <f t="shared" si="18"/>
        <v>8</v>
      </c>
      <c r="C211" s="2" t="str">
        <f t="shared" si="18"/>
        <v>Госпођа министарка – Р Б</v>
      </c>
      <c r="D211" s="9"/>
      <c r="E211" s="9"/>
      <c r="F211" s="9">
        <f aca="true" t="shared" si="29" ref="F211:Q211">F119*F165</f>
        <v>2100</v>
      </c>
      <c r="G211" s="9">
        <f t="shared" si="29"/>
        <v>2800</v>
      </c>
      <c r="H211" s="9">
        <f t="shared" si="29"/>
        <v>3200</v>
      </c>
      <c r="I211" s="9">
        <f t="shared" si="29"/>
        <v>3600</v>
      </c>
      <c r="J211" s="9">
        <f t="shared" si="29"/>
        <v>3600</v>
      </c>
      <c r="K211" s="9">
        <f t="shared" si="29"/>
        <v>3600</v>
      </c>
      <c r="L211" s="9">
        <f t="shared" si="29"/>
        <v>3600</v>
      </c>
      <c r="M211" s="9">
        <f t="shared" si="29"/>
        <v>3600</v>
      </c>
      <c r="N211" s="9">
        <f t="shared" si="29"/>
        <v>2800</v>
      </c>
      <c r="O211" s="9">
        <f t="shared" si="29"/>
        <v>2400</v>
      </c>
      <c r="P211" s="9">
        <f t="shared" si="29"/>
        <v>2100</v>
      </c>
      <c r="Q211" s="9">
        <f t="shared" si="29"/>
        <v>2100</v>
      </c>
      <c r="R211" s="9">
        <f t="shared" si="21"/>
        <v>35500</v>
      </c>
      <c r="S211" s="22">
        <f t="shared" si="22"/>
        <v>0.03547516738283202</v>
      </c>
      <c r="T211" s="4"/>
      <c r="U211" s="4"/>
      <c r="V211" s="4"/>
      <c r="W211" s="4"/>
      <c r="X211" s="4"/>
      <c r="Y211" s="4"/>
      <c r="Z211" s="2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4"/>
    </row>
    <row r="212" spans="1:43" ht="12.75">
      <c r="A212" s="2"/>
      <c r="B212" s="3">
        <f t="shared" si="18"/>
        <v>9</v>
      </c>
      <c r="C212" s="2" t="str">
        <f t="shared" si="18"/>
        <v>Војцек – А</v>
      </c>
      <c r="D212" s="9"/>
      <c r="E212" s="9"/>
      <c r="F212" s="9">
        <f aca="true" t="shared" si="30" ref="F212:Q212">F120*F166</f>
        <v>2400</v>
      </c>
      <c r="G212" s="9">
        <f t="shared" si="30"/>
        <v>2700</v>
      </c>
      <c r="H212" s="9">
        <f t="shared" si="30"/>
        <v>3000</v>
      </c>
      <c r="I212" s="9">
        <f t="shared" si="30"/>
        <v>3000</v>
      </c>
      <c r="J212" s="9">
        <f t="shared" si="30"/>
        <v>3000</v>
      </c>
      <c r="K212" s="9">
        <f t="shared" si="30"/>
        <v>3000</v>
      </c>
      <c r="L212" s="9">
        <f t="shared" si="30"/>
        <v>3000</v>
      </c>
      <c r="M212" s="9">
        <f t="shared" si="30"/>
        <v>3000</v>
      </c>
      <c r="N212" s="9">
        <f t="shared" si="30"/>
        <v>2700</v>
      </c>
      <c r="O212" s="9">
        <f t="shared" si="30"/>
        <v>2400</v>
      </c>
      <c r="P212" s="9">
        <f t="shared" si="30"/>
        <v>2100</v>
      </c>
      <c r="Q212" s="9">
        <f t="shared" si="30"/>
        <v>2100</v>
      </c>
      <c r="R212" s="9">
        <f t="shared" si="21"/>
        <v>32400</v>
      </c>
      <c r="S212" s="22">
        <f t="shared" si="22"/>
        <v>0.03237733586489457</v>
      </c>
      <c r="T212" s="4"/>
      <c r="U212" s="4"/>
      <c r="V212" s="4"/>
      <c r="W212" s="4"/>
      <c r="X212" s="4"/>
      <c r="Y212" s="4"/>
      <c r="Z212" s="2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4"/>
    </row>
    <row r="213" spans="1:43" ht="12.75">
      <c r="A213" s="2"/>
      <c r="B213" s="3">
        <f t="shared" si="18"/>
        <v>10</v>
      </c>
      <c r="C213" s="2" t="str">
        <f t="shared" si="18"/>
        <v>Војцек – Б</v>
      </c>
      <c r="D213" s="9"/>
      <c r="E213" s="9"/>
      <c r="F213" s="9">
        <f aca="true" t="shared" si="31" ref="F213:Q213">F121*F167</f>
        <v>1200</v>
      </c>
      <c r="G213" s="9">
        <f t="shared" si="31"/>
        <v>1400</v>
      </c>
      <c r="H213" s="9">
        <f t="shared" si="31"/>
        <v>1600</v>
      </c>
      <c r="I213" s="9">
        <f t="shared" si="31"/>
        <v>1600</v>
      </c>
      <c r="J213" s="9">
        <f t="shared" si="31"/>
        <v>1600</v>
      </c>
      <c r="K213" s="9">
        <f t="shared" si="31"/>
        <v>1600</v>
      </c>
      <c r="L213" s="9">
        <f t="shared" si="31"/>
        <v>1600</v>
      </c>
      <c r="M213" s="9">
        <f t="shared" si="31"/>
        <v>1600</v>
      </c>
      <c r="N213" s="9">
        <f t="shared" si="31"/>
        <v>1400</v>
      </c>
      <c r="O213" s="9">
        <f t="shared" si="31"/>
        <v>1200</v>
      </c>
      <c r="P213" s="9">
        <f t="shared" si="31"/>
        <v>1000</v>
      </c>
      <c r="Q213" s="9">
        <f t="shared" si="31"/>
        <v>1000</v>
      </c>
      <c r="R213" s="9">
        <f t="shared" si="21"/>
        <v>16800</v>
      </c>
      <c r="S213" s="22">
        <f t="shared" si="22"/>
        <v>0.016788248226241632</v>
      </c>
      <c r="T213" s="4"/>
      <c r="U213" s="4"/>
      <c r="V213" s="4"/>
      <c r="W213" s="4"/>
      <c r="X213" s="4"/>
      <c r="Y213" s="4"/>
      <c r="Z213" s="2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4"/>
    </row>
    <row r="214" spans="1:43" ht="12.75">
      <c r="A214" s="2"/>
      <c r="B214" s="3">
        <f t="shared" si="18"/>
        <v>11</v>
      </c>
      <c r="C214" s="2" t="str">
        <f t="shared" si="18"/>
        <v>Војцек – Р – А</v>
      </c>
      <c r="D214" s="9"/>
      <c r="E214" s="9"/>
      <c r="F214" s="9">
        <f aca="true" t="shared" si="32" ref="F214:Q214">F122*F168</f>
        <v>6300</v>
      </c>
      <c r="G214" s="9">
        <f t="shared" si="32"/>
        <v>7600</v>
      </c>
      <c r="H214" s="9">
        <f t="shared" si="32"/>
        <v>8550</v>
      </c>
      <c r="I214" s="9">
        <f t="shared" si="32"/>
        <v>9000</v>
      </c>
      <c r="J214" s="9">
        <f t="shared" si="32"/>
        <v>9000</v>
      </c>
      <c r="K214" s="9">
        <f t="shared" si="32"/>
        <v>9000</v>
      </c>
      <c r="L214" s="9">
        <f t="shared" si="32"/>
        <v>8550</v>
      </c>
      <c r="M214" s="9">
        <f t="shared" si="32"/>
        <v>8100</v>
      </c>
      <c r="N214" s="9">
        <f t="shared" si="32"/>
        <v>7200</v>
      </c>
      <c r="O214" s="9">
        <f t="shared" si="32"/>
        <v>5950</v>
      </c>
      <c r="P214" s="9">
        <f t="shared" si="32"/>
        <v>5100</v>
      </c>
      <c r="Q214" s="9">
        <f t="shared" si="32"/>
        <v>4800</v>
      </c>
      <c r="R214" s="9">
        <f t="shared" si="21"/>
        <v>89150</v>
      </c>
      <c r="S214" s="22">
        <f t="shared" si="22"/>
        <v>0.08908763865294295</v>
      </c>
      <c r="T214" s="4"/>
      <c r="U214" s="4"/>
      <c r="V214" s="4"/>
      <c r="W214" s="4"/>
      <c r="X214" s="4"/>
      <c r="Y214" s="4"/>
      <c r="Z214" s="2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4"/>
    </row>
    <row r="215" spans="1:43" ht="12.75">
      <c r="A215" s="2"/>
      <c r="B215" s="3">
        <f t="shared" si="18"/>
        <v>12</v>
      </c>
      <c r="C215" s="2" t="str">
        <f t="shared" si="18"/>
        <v>Војцек – Р – Б</v>
      </c>
      <c r="D215" s="9"/>
      <c r="E215" s="9"/>
      <c r="F215" s="9">
        <f aca="true" t="shared" si="33" ref="F215:Q215">F123*F169</f>
        <v>2400</v>
      </c>
      <c r="G215" s="9">
        <f t="shared" si="33"/>
        <v>3250</v>
      </c>
      <c r="H215" s="9">
        <f t="shared" si="33"/>
        <v>4200</v>
      </c>
      <c r="I215" s="9">
        <f t="shared" si="33"/>
        <v>4500</v>
      </c>
      <c r="J215" s="9">
        <f t="shared" si="33"/>
        <v>4500</v>
      </c>
      <c r="K215" s="9">
        <f t="shared" si="33"/>
        <v>4500</v>
      </c>
      <c r="L215" s="9">
        <f t="shared" si="33"/>
        <v>4200</v>
      </c>
      <c r="M215" s="9">
        <f t="shared" si="33"/>
        <v>4200</v>
      </c>
      <c r="N215" s="9">
        <f t="shared" si="33"/>
        <v>3500</v>
      </c>
      <c r="O215" s="9">
        <f t="shared" si="33"/>
        <v>2600</v>
      </c>
      <c r="P215" s="9">
        <f t="shared" si="33"/>
        <v>2600</v>
      </c>
      <c r="Q215" s="9">
        <f t="shared" si="33"/>
        <v>2400</v>
      </c>
      <c r="R215" s="9">
        <f t="shared" si="21"/>
        <v>42850</v>
      </c>
      <c r="S215" s="22">
        <f t="shared" si="22"/>
        <v>0.04282002598181273</v>
      </c>
      <c r="T215" s="4"/>
      <c r="U215" s="4"/>
      <c r="V215" s="4"/>
      <c r="W215" s="4"/>
      <c r="X215" s="4"/>
      <c r="Y215" s="4"/>
      <c r="Z215" s="2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4"/>
    </row>
    <row r="216" spans="1:43" ht="12.75">
      <c r="A216" s="2"/>
      <c r="B216" s="3">
        <f t="shared" si="18"/>
        <v>13</v>
      </c>
      <c r="C216" s="2" t="str">
        <f t="shared" si="18"/>
        <v>Премијера – Данга – А</v>
      </c>
      <c r="D216" s="9"/>
      <c r="E216" s="9"/>
      <c r="F216" s="9">
        <f aca="true" t="shared" si="34" ref="F216:Q216">F124*F170</f>
        <v>0</v>
      </c>
      <c r="G216" s="9">
        <f t="shared" si="34"/>
        <v>0</v>
      </c>
      <c r="H216" s="9">
        <f t="shared" si="34"/>
        <v>0</v>
      </c>
      <c r="I216" s="9">
        <f t="shared" si="34"/>
        <v>4500</v>
      </c>
      <c r="J216" s="9">
        <f t="shared" si="34"/>
        <v>4500</v>
      </c>
      <c r="K216" s="9">
        <f t="shared" si="34"/>
        <v>4200</v>
      </c>
      <c r="L216" s="9">
        <f t="shared" si="34"/>
        <v>4200</v>
      </c>
      <c r="M216" s="9">
        <f t="shared" si="34"/>
        <v>4200</v>
      </c>
      <c r="N216" s="9">
        <f t="shared" si="34"/>
        <v>3600</v>
      </c>
      <c r="O216" s="9">
        <f t="shared" si="34"/>
        <v>3600</v>
      </c>
      <c r="P216" s="9">
        <f t="shared" si="34"/>
        <v>3000</v>
      </c>
      <c r="Q216" s="9">
        <f t="shared" si="34"/>
        <v>3000</v>
      </c>
      <c r="R216" s="9">
        <f t="shared" si="21"/>
        <v>34800</v>
      </c>
      <c r="S216" s="22">
        <f t="shared" si="22"/>
        <v>0.03477565704007195</v>
      </c>
      <c r="T216" s="4"/>
      <c r="U216" s="4"/>
      <c r="V216" s="4"/>
      <c r="W216" s="4"/>
      <c r="X216" s="4"/>
      <c r="Y216" s="4"/>
      <c r="Z216" s="2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4"/>
    </row>
    <row r="217" spans="1:43" ht="12.75">
      <c r="A217" s="2"/>
      <c r="B217" s="3">
        <f t="shared" si="18"/>
        <v>14</v>
      </c>
      <c r="C217" s="2" t="str">
        <f t="shared" si="18"/>
        <v>Премијера – Данга – Б</v>
      </c>
      <c r="D217" s="9"/>
      <c r="E217" s="9"/>
      <c r="F217" s="9">
        <f aca="true" t="shared" si="35" ref="F217:Q217">F125*F171</f>
        <v>0</v>
      </c>
      <c r="G217" s="9">
        <f t="shared" si="35"/>
        <v>0</v>
      </c>
      <c r="H217" s="9">
        <f t="shared" si="35"/>
        <v>0</v>
      </c>
      <c r="I217" s="9">
        <f t="shared" si="35"/>
        <v>2400</v>
      </c>
      <c r="J217" s="9">
        <f t="shared" si="35"/>
        <v>2400</v>
      </c>
      <c r="K217" s="9">
        <f t="shared" si="35"/>
        <v>2200</v>
      </c>
      <c r="L217" s="9">
        <f t="shared" si="35"/>
        <v>2200</v>
      </c>
      <c r="M217" s="9">
        <f t="shared" si="35"/>
        <v>2200</v>
      </c>
      <c r="N217" s="9">
        <f t="shared" si="35"/>
        <v>1800</v>
      </c>
      <c r="O217" s="9">
        <f t="shared" si="35"/>
        <v>1800</v>
      </c>
      <c r="P217" s="9">
        <f t="shared" si="35"/>
        <v>1600</v>
      </c>
      <c r="Q217" s="9">
        <f t="shared" si="35"/>
        <v>1600</v>
      </c>
      <c r="R217" s="9">
        <f t="shared" si="21"/>
        <v>18200</v>
      </c>
      <c r="S217" s="22">
        <f t="shared" si="22"/>
        <v>0.018187268911761766</v>
      </c>
      <c r="T217" s="4"/>
      <c r="U217" s="4"/>
      <c r="V217" s="4"/>
      <c r="W217" s="4"/>
      <c r="X217" s="4"/>
      <c r="Y217" s="4"/>
      <c r="Z217" s="2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4"/>
    </row>
    <row r="218" spans="1:43" ht="12.75">
      <c r="A218" s="2"/>
      <c r="B218" s="3">
        <f t="shared" si="18"/>
        <v>15</v>
      </c>
      <c r="C218" s="2" t="str">
        <f t="shared" si="18"/>
        <v>Премијера – Данга – Р – А</v>
      </c>
      <c r="D218" s="9"/>
      <c r="E218" s="9"/>
      <c r="F218" s="9">
        <f aca="true" t="shared" si="36" ref="F218:Q218">F126*F172</f>
        <v>0</v>
      </c>
      <c r="G218" s="9">
        <f t="shared" si="36"/>
        <v>0</v>
      </c>
      <c r="H218" s="9">
        <f t="shared" si="36"/>
        <v>0</v>
      </c>
      <c r="I218" s="9">
        <f t="shared" si="36"/>
        <v>22500</v>
      </c>
      <c r="J218" s="9">
        <f t="shared" si="36"/>
        <v>22500</v>
      </c>
      <c r="K218" s="9">
        <f t="shared" si="36"/>
        <v>21000</v>
      </c>
      <c r="L218" s="9">
        <f t="shared" si="36"/>
        <v>19600</v>
      </c>
      <c r="M218" s="9">
        <f t="shared" si="36"/>
        <v>18200</v>
      </c>
      <c r="N218" s="9">
        <f t="shared" si="36"/>
        <v>14400</v>
      </c>
      <c r="O218" s="9">
        <f t="shared" si="36"/>
        <v>14400</v>
      </c>
      <c r="P218" s="9">
        <f t="shared" si="36"/>
        <v>11000</v>
      </c>
      <c r="Q218" s="9">
        <f t="shared" si="36"/>
        <v>10000</v>
      </c>
      <c r="R218" s="9">
        <f t="shared" si="21"/>
        <v>153600</v>
      </c>
      <c r="S218" s="22">
        <f t="shared" si="22"/>
        <v>0.15349255521135205</v>
      </c>
      <c r="T218" s="4"/>
      <c r="U218" s="4"/>
      <c r="V218" s="4"/>
      <c r="W218" s="4"/>
      <c r="X218" s="4"/>
      <c r="Y218" s="4"/>
      <c r="Z218" s="2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4"/>
    </row>
    <row r="219" spans="1:43" ht="12.75">
      <c r="A219" s="2"/>
      <c r="B219" s="3">
        <f t="shared" si="18"/>
        <v>16</v>
      </c>
      <c r="C219" s="2" t="str">
        <f t="shared" si="18"/>
        <v>Премијера – Данга – Р – Б</v>
      </c>
      <c r="D219" s="9"/>
      <c r="E219" s="9"/>
      <c r="F219" s="9">
        <f aca="true" t="shared" si="37" ref="F219:Q219">F127*F173</f>
        <v>0</v>
      </c>
      <c r="G219" s="9">
        <f t="shared" si="37"/>
        <v>0</v>
      </c>
      <c r="H219" s="9">
        <f t="shared" si="37"/>
        <v>0</v>
      </c>
      <c r="I219" s="9">
        <f t="shared" si="37"/>
        <v>12000</v>
      </c>
      <c r="J219" s="9">
        <f t="shared" si="37"/>
        <v>12000</v>
      </c>
      <c r="K219" s="9">
        <f t="shared" si="37"/>
        <v>11000</v>
      </c>
      <c r="L219" s="9">
        <f t="shared" si="37"/>
        <v>11000</v>
      </c>
      <c r="M219" s="9">
        <f t="shared" si="37"/>
        <v>9900</v>
      </c>
      <c r="N219" s="9">
        <f t="shared" si="37"/>
        <v>7200</v>
      </c>
      <c r="O219" s="9">
        <f t="shared" si="37"/>
        <v>6300</v>
      </c>
      <c r="P219" s="9">
        <f t="shared" si="37"/>
        <v>4800</v>
      </c>
      <c r="Q219" s="9">
        <f t="shared" si="37"/>
        <v>4000</v>
      </c>
      <c r="R219" s="9">
        <f t="shared" si="21"/>
        <v>78200</v>
      </c>
      <c r="S219" s="22">
        <f t="shared" si="22"/>
        <v>0.07814529829119617</v>
      </c>
      <c r="T219" s="4"/>
      <c r="U219" s="4"/>
      <c r="V219" s="4"/>
      <c r="W219" s="4"/>
      <c r="X219" s="4"/>
      <c r="Y219" s="4"/>
      <c r="Z219" s="2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4"/>
    </row>
    <row r="220" spans="1:43" ht="12.75">
      <c r="A220" s="2"/>
      <c r="B220" s="3">
        <f t="shared" si="18"/>
        <v>17</v>
      </c>
      <c r="C220" s="2" t="str">
        <f t="shared" si="18"/>
        <v>Премијера – Сирано – А</v>
      </c>
      <c r="D220" s="9"/>
      <c r="E220" s="9"/>
      <c r="F220" s="9">
        <f aca="true" t="shared" si="38" ref="F220:Q220">F128*F174</f>
        <v>0</v>
      </c>
      <c r="G220" s="9">
        <f t="shared" si="38"/>
        <v>0</v>
      </c>
      <c r="H220" s="9">
        <f t="shared" si="38"/>
        <v>0</v>
      </c>
      <c r="I220" s="9">
        <f t="shared" si="38"/>
        <v>0</v>
      </c>
      <c r="J220" s="9">
        <f t="shared" si="38"/>
        <v>0</v>
      </c>
      <c r="K220" s="9">
        <f t="shared" si="38"/>
        <v>0</v>
      </c>
      <c r="L220" s="9">
        <f t="shared" si="38"/>
        <v>4500</v>
      </c>
      <c r="M220" s="9">
        <f t="shared" si="38"/>
        <v>4500</v>
      </c>
      <c r="N220" s="9">
        <f t="shared" si="38"/>
        <v>4200</v>
      </c>
      <c r="O220" s="9">
        <f t="shared" si="38"/>
        <v>4200</v>
      </c>
      <c r="P220" s="9">
        <f t="shared" si="38"/>
        <v>4200</v>
      </c>
      <c r="Q220" s="9">
        <f t="shared" si="38"/>
        <v>3600</v>
      </c>
      <c r="R220" s="9">
        <f t="shared" si="21"/>
        <v>25200</v>
      </c>
      <c r="S220" s="22">
        <f t="shared" si="22"/>
        <v>0.025182372339362446</v>
      </c>
      <c r="T220" s="4"/>
      <c r="U220" s="4"/>
      <c r="V220" s="4"/>
      <c r="W220" s="4"/>
      <c r="X220" s="4"/>
      <c r="Y220" s="4"/>
      <c r="Z220" s="2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4"/>
    </row>
    <row r="221" spans="1:43" ht="12.75">
      <c r="A221" s="2"/>
      <c r="B221" s="3">
        <f t="shared" si="18"/>
        <v>18</v>
      </c>
      <c r="C221" s="2" t="str">
        <f t="shared" si="18"/>
        <v>Премијера – Сирано – Б</v>
      </c>
      <c r="D221" s="9"/>
      <c r="E221" s="9"/>
      <c r="F221" s="9">
        <f aca="true" t="shared" si="39" ref="F221:Q221">F129*F175</f>
        <v>0</v>
      </c>
      <c r="G221" s="9">
        <f t="shared" si="39"/>
        <v>0</v>
      </c>
      <c r="H221" s="9">
        <f t="shared" si="39"/>
        <v>0</v>
      </c>
      <c r="I221" s="9">
        <f t="shared" si="39"/>
        <v>0</v>
      </c>
      <c r="J221" s="9">
        <f t="shared" si="39"/>
        <v>0</v>
      </c>
      <c r="K221" s="9">
        <f t="shared" si="39"/>
        <v>0</v>
      </c>
      <c r="L221" s="9">
        <f t="shared" si="39"/>
        <v>2400</v>
      </c>
      <c r="M221" s="9">
        <f t="shared" si="39"/>
        <v>2400</v>
      </c>
      <c r="N221" s="9">
        <f t="shared" si="39"/>
        <v>2200</v>
      </c>
      <c r="O221" s="9">
        <f t="shared" si="39"/>
        <v>2200</v>
      </c>
      <c r="P221" s="9">
        <f t="shared" si="39"/>
        <v>2200</v>
      </c>
      <c r="Q221" s="9">
        <f t="shared" si="39"/>
        <v>1800</v>
      </c>
      <c r="R221" s="9">
        <f t="shared" si="21"/>
        <v>13200</v>
      </c>
      <c r="S221" s="22">
        <f t="shared" si="22"/>
        <v>0.013190766463475567</v>
      </c>
      <c r="T221" s="4"/>
      <c r="U221" s="4"/>
      <c r="V221" s="4"/>
      <c r="W221" s="4"/>
      <c r="X221" s="4"/>
      <c r="Y221" s="4"/>
      <c r="Z221" s="2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4"/>
    </row>
    <row r="222" spans="1:43" ht="12.75">
      <c r="A222" s="2"/>
      <c r="B222" s="3">
        <f aca="true" t="shared" si="40" ref="B222:C241">B130</f>
        <v>19</v>
      </c>
      <c r="C222" s="2" t="str">
        <f t="shared" si="40"/>
        <v>Премијера – Сирано – Р – А</v>
      </c>
      <c r="D222" s="9"/>
      <c r="E222" s="9"/>
      <c r="F222" s="9">
        <f aca="true" t="shared" si="41" ref="F222:Q222">F130*F176</f>
        <v>0</v>
      </c>
      <c r="G222" s="9">
        <f t="shared" si="41"/>
        <v>0</v>
      </c>
      <c r="H222" s="9">
        <f t="shared" si="41"/>
        <v>0</v>
      </c>
      <c r="I222" s="9">
        <f t="shared" si="41"/>
        <v>0</v>
      </c>
      <c r="J222" s="9">
        <f t="shared" si="41"/>
        <v>0</v>
      </c>
      <c r="K222" s="9">
        <f t="shared" si="41"/>
        <v>0</v>
      </c>
      <c r="L222" s="9">
        <f t="shared" si="41"/>
        <v>9000</v>
      </c>
      <c r="M222" s="9">
        <f t="shared" si="41"/>
        <v>9000</v>
      </c>
      <c r="N222" s="9">
        <f t="shared" si="41"/>
        <v>7700</v>
      </c>
      <c r="O222" s="9">
        <f t="shared" si="41"/>
        <v>7700</v>
      </c>
      <c r="P222" s="9">
        <f t="shared" si="41"/>
        <v>7000</v>
      </c>
      <c r="Q222" s="9">
        <f t="shared" si="41"/>
        <v>6000</v>
      </c>
      <c r="R222" s="9">
        <f t="shared" si="21"/>
        <v>46400</v>
      </c>
      <c r="S222" s="22">
        <f t="shared" si="22"/>
        <v>0.04636754272009593</v>
      </c>
      <c r="T222" s="4"/>
      <c r="U222" s="4"/>
      <c r="V222" s="4"/>
      <c r="W222" s="4"/>
      <c r="X222" s="4"/>
      <c r="Y222" s="4"/>
      <c r="Z222" s="2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4"/>
    </row>
    <row r="223" spans="1:43" ht="12.75">
      <c r="A223" s="2"/>
      <c r="B223" s="3">
        <f t="shared" si="40"/>
        <v>20</v>
      </c>
      <c r="C223" s="2" t="str">
        <f t="shared" si="40"/>
        <v>Премијера – Сирано – Р – Б</v>
      </c>
      <c r="D223" s="9"/>
      <c r="E223" s="9"/>
      <c r="F223" s="9">
        <f aca="true" t="shared" si="42" ref="F223:Q223">F131*F177</f>
        <v>0</v>
      </c>
      <c r="G223" s="9">
        <f t="shared" si="42"/>
        <v>0</v>
      </c>
      <c r="H223" s="9">
        <f t="shared" si="42"/>
        <v>0</v>
      </c>
      <c r="I223" s="9">
        <f t="shared" si="42"/>
        <v>0</v>
      </c>
      <c r="J223" s="9">
        <f t="shared" si="42"/>
        <v>0</v>
      </c>
      <c r="K223" s="9">
        <f t="shared" si="42"/>
        <v>0</v>
      </c>
      <c r="L223" s="9">
        <f t="shared" si="42"/>
        <v>4800</v>
      </c>
      <c r="M223" s="9">
        <f t="shared" si="42"/>
        <v>2400</v>
      </c>
      <c r="N223" s="9">
        <f t="shared" si="42"/>
        <v>4400</v>
      </c>
      <c r="O223" s="9">
        <f t="shared" si="42"/>
        <v>3850</v>
      </c>
      <c r="P223" s="9">
        <f t="shared" si="42"/>
        <v>3850</v>
      </c>
      <c r="Q223" s="9">
        <f t="shared" si="42"/>
        <v>3150</v>
      </c>
      <c r="R223" s="9">
        <f t="shared" si="21"/>
        <v>22450</v>
      </c>
      <c r="S223" s="22">
        <f t="shared" si="22"/>
        <v>0.022434295992805036</v>
      </c>
      <c r="T223" s="4"/>
      <c r="U223" s="4"/>
      <c r="V223" s="4"/>
      <c r="W223" s="4"/>
      <c r="X223" s="4"/>
      <c r="Y223" s="4"/>
      <c r="Z223" s="2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4"/>
    </row>
    <row r="224" spans="1:43" ht="12.75" hidden="1">
      <c r="A224" s="2"/>
      <c r="B224" s="3">
        <f t="shared" si="40"/>
        <v>21</v>
      </c>
      <c r="C224" s="2">
        <f t="shared" si="40"/>
        <v>0</v>
      </c>
      <c r="D224" s="9"/>
      <c r="E224" s="9"/>
      <c r="F224" s="9">
        <f aca="true" t="shared" si="43" ref="F224:Q224">F132*F178</f>
        <v>0</v>
      </c>
      <c r="G224" s="9">
        <f t="shared" si="43"/>
        <v>0</v>
      </c>
      <c r="H224" s="9">
        <f t="shared" si="43"/>
        <v>0</v>
      </c>
      <c r="I224" s="9">
        <f t="shared" si="43"/>
        <v>0</v>
      </c>
      <c r="J224" s="9">
        <f t="shared" si="43"/>
        <v>0</v>
      </c>
      <c r="K224" s="9">
        <f t="shared" si="43"/>
        <v>0</v>
      </c>
      <c r="L224" s="9">
        <f t="shared" si="43"/>
        <v>0</v>
      </c>
      <c r="M224" s="9">
        <f t="shared" si="43"/>
        <v>0</v>
      </c>
      <c r="N224" s="9">
        <f t="shared" si="43"/>
        <v>0</v>
      </c>
      <c r="O224" s="9">
        <f t="shared" si="43"/>
        <v>0</v>
      </c>
      <c r="P224" s="9">
        <f t="shared" si="43"/>
        <v>0</v>
      </c>
      <c r="Q224" s="9">
        <f t="shared" si="43"/>
        <v>0</v>
      </c>
      <c r="R224" s="9">
        <f t="shared" si="21"/>
        <v>0</v>
      </c>
      <c r="S224" s="22">
        <f t="shared" si="22"/>
        <v>0</v>
      </c>
      <c r="T224" s="4"/>
      <c r="U224" s="4"/>
      <c r="V224" s="4"/>
      <c r="W224" s="4"/>
      <c r="X224" s="4"/>
      <c r="Y224" s="4"/>
      <c r="Z224" s="2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4"/>
    </row>
    <row r="225" spans="1:43" ht="12.75" hidden="1">
      <c r="A225" s="2"/>
      <c r="B225" s="3">
        <f t="shared" si="40"/>
        <v>22</v>
      </c>
      <c r="C225" s="2">
        <f t="shared" si="40"/>
        <v>0</v>
      </c>
      <c r="D225" s="9"/>
      <c r="E225" s="9"/>
      <c r="F225" s="9">
        <f aca="true" t="shared" si="44" ref="F225:Q225">F133*F179</f>
        <v>0</v>
      </c>
      <c r="G225" s="9">
        <f t="shared" si="44"/>
        <v>0</v>
      </c>
      <c r="H225" s="9">
        <f t="shared" si="44"/>
        <v>0</v>
      </c>
      <c r="I225" s="9">
        <f t="shared" si="44"/>
        <v>0</v>
      </c>
      <c r="J225" s="9">
        <f t="shared" si="44"/>
        <v>0</v>
      </c>
      <c r="K225" s="9">
        <f t="shared" si="44"/>
        <v>0</v>
      </c>
      <c r="L225" s="9">
        <f t="shared" si="44"/>
        <v>0</v>
      </c>
      <c r="M225" s="9">
        <f t="shared" si="44"/>
        <v>0</v>
      </c>
      <c r="N225" s="9">
        <f t="shared" si="44"/>
        <v>0</v>
      </c>
      <c r="O225" s="9">
        <f t="shared" si="44"/>
        <v>0</v>
      </c>
      <c r="P225" s="9">
        <f t="shared" si="44"/>
        <v>0</v>
      </c>
      <c r="Q225" s="9">
        <f t="shared" si="44"/>
        <v>0</v>
      </c>
      <c r="R225" s="9">
        <f t="shared" si="21"/>
        <v>0</v>
      </c>
      <c r="S225" s="22">
        <f t="shared" si="22"/>
        <v>0</v>
      </c>
      <c r="T225" s="4"/>
      <c r="U225" s="4"/>
      <c r="V225" s="4"/>
      <c r="W225" s="4"/>
      <c r="X225" s="4"/>
      <c r="Y225" s="4"/>
      <c r="Z225" s="2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4"/>
    </row>
    <row r="226" spans="1:43" ht="12.75" hidden="1">
      <c r="A226" s="2"/>
      <c r="B226" s="3">
        <f t="shared" si="40"/>
        <v>23</v>
      </c>
      <c r="C226" s="2">
        <f t="shared" si="40"/>
        <v>0</v>
      </c>
      <c r="D226" s="9"/>
      <c r="E226" s="9"/>
      <c r="F226" s="9">
        <f aca="true" t="shared" si="45" ref="F226:Q226">F134*F180</f>
        <v>0</v>
      </c>
      <c r="G226" s="9">
        <f t="shared" si="45"/>
        <v>0</v>
      </c>
      <c r="H226" s="9">
        <f t="shared" si="45"/>
        <v>0</v>
      </c>
      <c r="I226" s="9">
        <f t="shared" si="45"/>
        <v>0</v>
      </c>
      <c r="J226" s="9">
        <f t="shared" si="45"/>
        <v>0</v>
      </c>
      <c r="K226" s="9">
        <f t="shared" si="45"/>
        <v>0</v>
      </c>
      <c r="L226" s="9">
        <f t="shared" si="45"/>
        <v>0</v>
      </c>
      <c r="M226" s="9">
        <f t="shared" si="45"/>
        <v>0</v>
      </c>
      <c r="N226" s="9">
        <f t="shared" si="45"/>
        <v>0</v>
      </c>
      <c r="O226" s="9">
        <f t="shared" si="45"/>
        <v>0</v>
      </c>
      <c r="P226" s="9">
        <f t="shared" si="45"/>
        <v>0</v>
      </c>
      <c r="Q226" s="9">
        <f t="shared" si="45"/>
        <v>0</v>
      </c>
      <c r="R226" s="9">
        <f t="shared" si="21"/>
        <v>0</v>
      </c>
      <c r="S226" s="22">
        <f t="shared" si="22"/>
        <v>0</v>
      </c>
      <c r="T226" s="4"/>
      <c r="U226" s="4"/>
      <c r="V226" s="4"/>
      <c r="W226" s="4"/>
      <c r="X226" s="4"/>
      <c r="Y226" s="4"/>
      <c r="Z226" s="2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4"/>
    </row>
    <row r="227" spans="1:43" ht="12.75" hidden="1">
      <c r="A227" s="2"/>
      <c r="B227" s="3">
        <f t="shared" si="40"/>
        <v>24</v>
      </c>
      <c r="C227" s="2">
        <f t="shared" si="40"/>
        <v>0</v>
      </c>
      <c r="D227" s="9"/>
      <c r="E227" s="9"/>
      <c r="F227" s="9">
        <f aca="true" t="shared" si="46" ref="F227:Q227">F135*F181</f>
        <v>0</v>
      </c>
      <c r="G227" s="9">
        <f t="shared" si="46"/>
        <v>0</v>
      </c>
      <c r="H227" s="9">
        <f t="shared" si="46"/>
        <v>0</v>
      </c>
      <c r="I227" s="9">
        <f t="shared" si="46"/>
        <v>0</v>
      </c>
      <c r="J227" s="9">
        <f t="shared" si="46"/>
        <v>0</v>
      </c>
      <c r="K227" s="9">
        <f t="shared" si="46"/>
        <v>0</v>
      </c>
      <c r="L227" s="9">
        <f t="shared" si="46"/>
        <v>0</v>
      </c>
      <c r="M227" s="9">
        <f t="shared" si="46"/>
        <v>0</v>
      </c>
      <c r="N227" s="9">
        <f t="shared" si="46"/>
        <v>0</v>
      </c>
      <c r="O227" s="9">
        <f t="shared" si="46"/>
        <v>0</v>
      </c>
      <c r="P227" s="9">
        <f t="shared" si="46"/>
        <v>0</v>
      </c>
      <c r="Q227" s="9">
        <f t="shared" si="46"/>
        <v>0</v>
      </c>
      <c r="R227" s="9">
        <f t="shared" si="21"/>
        <v>0</v>
      </c>
      <c r="S227" s="22">
        <f t="shared" si="22"/>
        <v>0</v>
      </c>
      <c r="T227" s="4"/>
      <c r="U227" s="4"/>
      <c r="V227" s="4"/>
      <c r="W227" s="4"/>
      <c r="X227" s="4"/>
      <c r="Y227" s="4"/>
      <c r="Z227" s="2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4"/>
    </row>
    <row r="228" spans="1:43" ht="12.75" hidden="1">
      <c r="A228" s="2"/>
      <c r="B228" s="3">
        <f t="shared" si="40"/>
        <v>25</v>
      </c>
      <c r="C228" s="2">
        <f t="shared" si="40"/>
        <v>0</v>
      </c>
      <c r="D228" s="9"/>
      <c r="E228" s="9"/>
      <c r="F228" s="9">
        <f aca="true" t="shared" si="47" ref="F228:Q228">F136*F182</f>
        <v>0</v>
      </c>
      <c r="G228" s="9">
        <f t="shared" si="47"/>
        <v>0</v>
      </c>
      <c r="H228" s="9">
        <f t="shared" si="47"/>
        <v>0</v>
      </c>
      <c r="I228" s="9">
        <f t="shared" si="47"/>
        <v>0</v>
      </c>
      <c r="J228" s="9">
        <f t="shared" si="47"/>
        <v>0</v>
      </c>
      <c r="K228" s="9">
        <f t="shared" si="47"/>
        <v>0</v>
      </c>
      <c r="L228" s="9">
        <f t="shared" si="47"/>
        <v>0</v>
      </c>
      <c r="M228" s="9">
        <f t="shared" si="47"/>
        <v>0</v>
      </c>
      <c r="N228" s="9">
        <f t="shared" si="47"/>
        <v>0</v>
      </c>
      <c r="O228" s="9">
        <f t="shared" si="47"/>
        <v>0</v>
      </c>
      <c r="P228" s="9">
        <f t="shared" si="47"/>
        <v>0</v>
      </c>
      <c r="Q228" s="9">
        <f t="shared" si="47"/>
        <v>0</v>
      </c>
      <c r="R228" s="9">
        <f t="shared" si="21"/>
        <v>0</v>
      </c>
      <c r="S228" s="22">
        <f t="shared" si="22"/>
        <v>0</v>
      </c>
      <c r="T228" s="4"/>
      <c r="U228" s="4"/>
      <c r="V228" s="4"/>
      <c r="W228" s="4"/>
      <c r="X228" s="4"/>
      <c r="Y228" s="4"/>
      <c r="Z228" s="2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4"/>
    </row>
    <row r="229" spans="1:43" ht="12.75" hidden="1">
      <c r="A229" s="2"/>
      <c r="B229" s="3">
        <f t="shared" si="40"/>
        <v>26</v>
      </c>
      <c r="C229" s="2">
        <f t="shared" si="40"/>
        <v>0</v>
      </c>
      <c r="D229" s="9"/>
      <c r="E229" s="9"/>
      <c r="F229" s="9">
        <f aca="true" t="shared" si="48" ref="F229:Q229">F137*F183</f>
        <v>0</v>
      </c>
      <c r="G229" s="9">
        <f t="shared" si="48"/>
        <v>0</v>
      </c>
      <c r="H229" s="9">
        <f t="shared" si="48"/>
        <v>0</v>
      </c>
      <c r="I229" s="9">
        <f t="shared" si="48"/>
        <v>0</v>
      </c>
      <c r="J229" s="9">
        <f t="shared" si="48"/>
        <v>0</v>
      </c>
      <c r="K229" s="9">
        <f t="shared" si="48"/>
        <v>0</v>
      </c>
      <c r="L229" s="9">
        <f t="shared" si="48"/>
        <v>0</v>
      </c>
      <c r="M229" s="9">
        <f t="shared" si="48"/>
        <v>0</v>
      </c>
      <c r="N229" s="9">
        <f t="shared" si="48"/>
        <v>0</v>
      </c>
      <c r="O229" s="9">
        <f t="shared" si="48"/>
        <v>0</v>
      </c>
      <c r="P229" s="9">
        <f t="shared" si="48"/>
        <v>0</v>
      </c>
      <c r="Q229" s="9">
        <f t="shared" si="48"/>
        <v>0</v>
      </c>
      <c r="R229" s="9">
        <f t="shared" si="21"/>
        <v>0</v>
      </c>
      <c r="S229" s="22">
        <f t="shared" si="22"/>
        <v>0</v>
      </c>
      <c r="T229" s="4"/>
      <c r="U229" s="4"/>
      <c r="V229" s="4"/>
      <c r="W229" s="4"/>
      <c r="X229" s="4"/>
      <c r="Y229" s="4"/>
      <c r="Z229" s="2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4"/>
    </row>
    <row r="230" spans="1:43" ht="12.75" hidden="1">
      <c r="A230" s="2"/>
      <c r="B230" s="3">
        <f t="shared" si="40"/>
        <v>27</v>
      </c>
      <c r="C230" s="2">
        <f t="shared" si="40"/>
        <v>0</v>
      </c>
      <c r="D230" s="9"/>
      <c r="E230" s="9"/>
      <c r="F230" s="9">
        <f aca="true" t="shared" si="49" ref="F230:Q230">F138*F184</f>
        <v>0</v>
      </c>
      <c r="G230" s="9">
        <f t="shared" si="49"/>
        <v>0</v>
      </c>
      <c r="H230" s="9">
        <f t="shared" si="49"/>
        <v>0</v>
      </c>
      <c r="I230" s="9">
        <f t="shared" si="49"/>
        <v>0</v>
      </c>
      <c r="J230" s="9">
        <f t="shared" si="49"/>
        <v>0</v>
      </c>
      <c r="K230" s="9">
        <f t="shared" si="49"/>
        <v>0</v>
      </c>
      <c r="L230" s="9">
        <f t="shared" si="49"/>
        <v>0</v>
      </c>
      <c r="M230" s="9">
        <f t="shared" si="49"/>
        <v>0</v>
      </c>
      <c r="N230" s="9">
        <f t="shared" si="49"/>
        <v>0</v>
      </c>
      <c r="O230" s="9">
        <f t="shared" si="49"/>
        <v>0</v>
      </c>
      <c r="P230" s="9">
        <f t="shared" si="49"/>
        <v>0</v>
      </c>
      <c r="Q230" s="9">
        <f t="shared" si="49"/>
        <v>0</v>
      </c>
      <c r="R230" s="9">
        <f t="shared" si="21"/>
        <v>0</v>
      </c>
      <c r="S230" s="22">
        <f t="shared" si="22"/>
        <v>0</v>
      </c>
      <c r="T230" s="4"/>
      <c r="U230" s="4"/>
      <c r="V230" s="4"/>
      <c r="W230" s="4"/>
      <c r="X230" s="4"/>
      <c r="Y230" s="4"/>
      <c r="Z230" s="2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4"/>
    </row>
    <row r="231" spans="1:43" ht="12.75" hidden="1">
      <c r="A231" s="2"/>
      <c r="B231" s="3">
        <f t="shared" si="40"/>
        <v>28</v>
      </c>
      <c r="C231" s="2">
        <f t="shared" si="40"/>
        <v>0</v>
      </c>
      <c r="D231" s="9"/>
      <c r="E231" s="9"/>
      <c r="F231" s="9">
        <f aca="true" t="shared" si="50" ref="F231:Q231">F139*F185</f>
        <v>0</v>
      </c>
      <c r="G231" s="9">
        <f t="shared" si="50"/>
        <v>0</v>
      </c>
      <c r="H231" s="9">
        <f t="shared" si="50"/>
        <v>0</v>
      </c>
      <c r="I231" s="9">
        <f t="shared" si="50"/>
        <v>0</v>
      </c>
      <c r="J231" s="9">
        <f t="shared" si="50"/>
        <v>0</v>
      </c>
      <c r="K231" s="9">
        <f t="shared" si="50"/>
        <v>0</v>
      </c>
      <c r="L231" s="9">
        <f t="shared" si="50"/>
        <v>0</v>
      </c>
      <c r="M231" s="9">
        <f t="shared" si="50"/>
        <v>0</v>
      </c>
      <c r="N231" s="9">
        <f t="shared" si="50"/>
        <v>0</v>
      </c>
      <c r="O231" s="9">
        <f t="shared" si="50"/>
        <v>0</v>
      </c>
      <c r="P231" s="9">
        <f t="shared" si="50"/>
        <v>0</v>
      </c>
      <c r="Q231" s="9">
        <f t="shared" si="50"/>
        <v>0</v>
      </c>
      <c r="R231" s="9">
        <f t="shared" si="21"/>
        <v>0</v>
      </c>
      <c r="S231" s="22">
        <f t="shared" si="22"/>
        <v>0</v>
      </c>
      <c r="T231" s="4"/>
      <c r="U231" s="4"/>
      <c r="V231" s="4"/>
      <c r="W231" s="4"/>
      <c r="X231" s="4"/>
      <c r="Y231" s="4"/>
      <c r="Z231" s="2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4"/>
    </row>
    <row r="232" spans="1:43" ht="12.75" hidden="1">
      <c r="A232" s="2"/>
      <c r="B232" s="3">
        <f t="shared" si="40"/>
        <v>29</v>
      </c>
      <c r="C232" s="2">
        <f t="shared" si="40"/>
        <v>0</v>
      </c>
      <c r="D232" s="9"/>
      <c r="E232" s="9"/>
      <c r="F232" s="9">
        <f aca="true" t="shared" si="51" ref="F232:Q232">F140*F186</f>
        <v>0</v>
      </c>
      <c r="G232" s="9">
        <f t="shared" si="51"/>
        <v>0</v>
      </c>
      <c r="H232" s="9">
        <f t="shared" si="51"/>
        <v>0</v>
      </c>
      <c r="I232" s="9">
        <f t="shared" si="51"/>
        <v>0</v>
      </c>
      <c r="J232" s="9">
        <f t="shared" si="51"/>
        <v>0</v>
      </c>
      <c r="K232" s="9">
        <f t="shared" si="51"/>
        <v>0</v>
      </c>
      <c r="L232" s="9">
        <f t="shared" si="51"/>
        <v>0</v>
      </c>
      <c r="M232" s="9">
        <f t="shared" si="51"/>
        <v>0</v>
      </c>
      <c r="N232" s="9">
        <f t="shared" si="51"/>
        <v>0</v>
      </c>
      <c r="O232" s="9">
        <f t="shared" si="51"/>
        <v>0</v>
      </c>
      <c r="P232" s="9">
        <f t="shared" si="51"/>
        <v>0</v>
      </c>
      <c r="Q232" s="9">
        <f t="shared" si="51"/>
        <v>0</v>
      </c>
      <c r="R232" s="9">
        <f t="shared" si="21"/>
        <v>0</v>
      </c>
      <c r="S232" s="22">
        <f t="shared" si="22"/>
        <v>0</v>
      </c>
      <c r="T232" s="4"/>
      <c r="U232" s="4"/>
      <c r="V232" s="4"/>
      <c r="W232" s="4"/>
      <c r="X232" s="4"/>
      <c r="Y232" s="4"/>
      <c r="Z232" s="2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4"/>
    </row>
    <row r="233" spans="1:43" ht="12.75" hidden="1">
      <c r="A233" s="2"/>
      <c r="B233" s="3">
        <f t="shared" si="40"/>
        <v>30</v>
      </c>
      <c r="C233" s="2">
        <f t="shared" si="40"/>
        <v>0</v>
      </c>
      <c r="D233" s="9"/>
      <c r="E233" s="9"/>
      <c r="F233" s="9">
        <f aca="true" t="shared" si="52" ref="F233:Q233">F141*F187</f>
        <v>0</v>
      </c>
      <c r="G233" s="9">
        <f t="shared" si="52"/>
        <v>0</v>
      </c>
      <c r="H233" s="9">
        <f t="shared" si="52"/>
        <v>0</v>
      </c>
      <c r="I233" s="9">
        <f t="shared" si="52"/>
        <v>0</v>
      </c>
      <c r="J233" s="9">
        <f t="shared" si="52"/>
        <v>0</v>
      </c>
      <c r="K233" s="9">
        <f t="shared" si="52"/>
        <v>0</v>
      </c>
      <c r="L233" s="9">
        <f t="shared" si="52"/>
        <v>0</v>
      </c>
      <c r="M233" s="9">
        <f t="shared" si="52"/>
        <v>0</v>
      </c>
      <c r="N233" s="9">
        <f t="shared" si="52"/>
        <v>0</v>
      </c>
      <c r="O233" s="9">
        <f t="shared" si="52"/>
        <v>0</v>
      </c>
      <c r="P233" s="9">
        <f t="shared" si="52"/>
        <v>0</v>
      </c>
      <c r="Q233" s="9">
        <f t="shared" si="52"/>
        <v>0</v>
      </c>
      <c r="R233" s="9">
        <f t="shared" si="21"/>
        <v>0</v>
      </c>
      <c r="S233" s="22">
        <f t="shared" si="22"/>
        <v>0</v>
      </c>
      <c r="T233" s="4"/>
      <c r="U233" s="4"/>
      <c r="V233" s="4"/>
      <c r="W233" s="4"/>
      <c r="X233" s="4"/>
      <c r="Y233" s="4"/>
      <c r="Z233" s="2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4"/>
    </row>
    <row r="234" spans="1:43" ht="12.75" hidden="1">
      <c r="A234" s="2"/>
      <c r="B234" s="3">
        <f t="shared" si="40"/>
        <v>31</v>
      </c>
      <c r="C234" s="2">
        <f t="shared" si="40"/>
        <v>0</v>
      </c>
      <c r="D234" s="9"/>
      <c r="E234" s="9"/>
      <c r="F234" s="9">
        <f aca="true" t="shared" si="53" ref="F234:Q234">F142*F188</f>
        <v>0</v>
      </c>
      <c r="G234" s="9">
        <f t="shared" si="53"/>
        <v>0</v>
      </c>
      <c r="H234" s="9">
        <f t="shared" si="53"/>
        <v>0</v>
      </c>
      <c r="I234" s="9">
        <f t="shared" si="53"/>
        <v>0</v>
      </c>
      <c r="J234" s="9">
        <f t="shared" si="53"/>
        <v>0</v>
      </c>
      <c r="K234" s="9">
        <f t="shared" si="53"/>
        <v>0</v>
      </c>
      <c r="L234" s="9">
        <f t="shared" si="53"/>
        <v>0</v>
      </c>
      <c r="M234" s="9">
        <f t="shared" si="53"/>
        <v>0</v>
      </c>
      <c r="N234" s="9">
        <f t="shared" si="53"/>
        <v>0</v>
      </c>
      <c r="O234" s="9">
        <f t="shared" si="53"/>
        <v>0</v>
      </c>
      <c r="P234" s="9">
        <f t="shared" si="53"/>
        <v>0</v>
      </c>
      <c r="Q234" s="9">
        <f t="shared" si="53"/>
        <v>0</v>
      </c>
      <c r="R234" s="9">
        <f t="shared" si="21"/>
        <v>0</v>
      </c>
      <c r="S234" s="22">
        <f t="shared" si="22"/>
        <v>0</v>
      </c>
      <c r="T234" s="4"/>
      <c r="U234" s="4"/>
      <c r="V234" s="4"/>
      <c r="W234" s="4"/>
      <c r="X234" s="4"/>
      <c r="Y234" s="4"/>
      <c r="Z234" s="2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4"/>
    </row>
    <row r="235" spans="1:43" ht="12.75" hidden="1">
      <c r="A235" s="2"/>
      <c r="B235" s="3">
        <f t="shared" si="40"/>
        <v>32</v>
      </c>
      <c r="C235" s="2">
        <f t="shared" si="40"/>
        <v>0</v>
      </c>
      <c r="D235" s="9"/>
      <c r="E235" s="9"/>
      <c r="F235" s="9">
        <f aca="true" t="shared" si="54" ref="F235:Q235">F143*F189</f>
        <v>0</v>
      </c>
      <c r="G235" s="9">
        <f t="shared" si="54"/>
        <v>0</v>
      </c>
      <c r="H235" s="9">
        <f t="shared" si="54"/>
        <v>0</v>
      </c>
      <c r="I235" s="9">
        <f t="shared" si="54"/>
        <v>0</v>
      </c>
      <c r="J235" s="9">
        <f t="shared" si="54"/>
        <v>0</v>
      </c>
      <c r="K235" s="9">
        <f t="shared" si="54"/>
        <v>0</v>
      </c>
      <c r="L235" s="9">
        <f t="shared" si="54"/>
        <v>0</v>
      </c>
      <c r="M235" s="9">
        <f t="shared" si="54"/>
        <v>0</v>
      </c>
      <c r="N235" s="9">
        <f t="shared" si="54"/>
        <v>0</v>
      </c>
      <c r="O235" s="9">
        <f t="shared" si="54"/>
        <v>0</v>
      </c>
      <c r="P235" s="9">
        <f t="shared" si="54"/>
        <v>0</v>
      </c>
      <c r="Q235" s="9">
        <f t="shared" si="54"/>
        <v>0</v>
      </c>
      <c r="R235" s="9">
        <f t="shared" si="21"/>
        <v>0</v>
      </c>
      <c r="S235" s="22">
        <f t="shared" si="22"/>
        <v>0</v>
      </c>
      <c r="T235" s="4"/>
      <c r="U235" s="4"/>
      <c r="V235" s="4"/>
      <c r="W235" s="4"/>
      <c r="X235" s="4"/>
      <c r="Y235" s="4"/>
      <c r="Z235" s="2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4"/>
    </row>
    <row r="236" spans="1:43" ht="12.75" hidden="1">
      <c r="A236" s="2"/>
      <c r="B236" s="3">
        <f t="shared" si="40"/>
        <v>33</v>
      </c>
      <c r="C236" s="2">
        <f t="shared" si="40"/>
        <v>0</v>
      </c>
      <c r="D236" s="9"/>
      <c r="E236" s="9"/>
      <c r="F236" s="9">
        <f aca="true" t="shared" si="55" ref="F236:Q236">F144*F190</f>
        <v>0</v>
      </c>
      <c r="G236" s="9">
        <f t="shared" si="55"/>
        <v>0</v>
      </c>
      <c r="H236" s="9">
        <f t="shared" si="55"/>
        <v>0</v>
      </c>
      <c r="I236" s="9">
        <f t="shared" si="55"/>
        <v>0</v>
      </c>
      <c r="J236" s="9">
        <f t="shared" si="55"/>
        <v>0</v>
      </c>
      <c r="K236" s="9">
        <f t="shared" si="55"/>
        <v>0</v>
      </c>
      <c r="L236" s="9">
        <f t="shared" si="55"/>
        <v>0</v>
      </c>
      <c r="M236" s="9">
        <f t="shared" si="55"/>
        <v>0</v>
      </c>
      <c r="N236" s="9">
        <f t="shared" si="55"/>
        <v>0</v>
      </c>
      <c r="O236" s="9">
        <f t="shared" si="55"/>
        <v>0</v>
      </c>
      <c r="P236" s="9">
        <f t="shared" si="55"/>
        <v>0</v>
      </c>
      <c r="Q236" s="9">
        <f t="shared" si="55"/>
        <v>0</v>
      </c>
      <c r="R236" s="9">
        <f t="shared" si="21"/>
        <v>0</v>
      </c>
      <c r="S236" s="22">
        <f t="shared" si="22"/>
        <v>0</v>
      </c>
      <c r="T236" s="4"/>
      <c r="U236" s="4"/>
      <c r="V236" s="4"/>
      <c r="W236" s="4"/>
      <c r="X236" s="4"/>
      <c r="Y236" s="4"/>
      <c r="Z236" s="2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4"/>
    </row>
    <row r="237" spans="1:43" ht="12.75" hidden="1">
      <c r="A237" s="2"/>
      <c r="B237" s="3">
        <f t="shared" si="40"/>
        <v>34</v>
      </c>
      <c r="C237" s="2">
        <f t="shared" si="40"/>
        <v>0</v>
      </c>
      <c r="D237" s="9"/>
      <c r="E237" s="9"/>
      <c r="F237" s="9">
        <f aca="true" t="shared" si="56" ref="F237:Q237">F145*F191</f>
        <v>0</v>
      </c>
      <c r="G237" s="9">
        <f t="shared" si="56"/>
        <v>0</v>
      </c>
      <c r="H237" s="9">
        <f t="shared" si="56"/>
        <v>0</v>
      </c>
      <c r="I237" s="9">
        <f t="shared" si="56"/>
        <v>0</v>
      </c>
      <c r="J237" s="9">
        <f t="shared" si="56"/>
        <v>0</v>
      </c>
      <c r="K237" s="9">
        <f t="shared" si="56"/>
        <v>0</v>
      </c>
      <c r="L237" s="9">
        <f t="shared" si="56"/>
        <v>0</v>
      </c>
      <c r="M237" s="9">
        <f t="shared" si="56"/>
        <v>0</v>
      </c>
      <c r="N237" s="9">
        <f t="shared" si="56"/>
        <v>0</v>
      </c>
      <c r="O237" s="9">
        <f t="shared" si="56"/>
        <v>0</v>
      </c>
      <c r="P237" s="9">
        <f t="shared" si="56"/>
        <v>0</v>
      </c>
      <c r="Q237" s="9">
        <f t="shared" si="56"/>
        <v>0</v>
      </c>
      <c r="R237" s="9">
        <f t="shared" si="21"/>
        <v>0</v>
      </c>
      <c r="S237" s="22">
        <f t="shared" si="22"/>
        <v>0</v>
      </c>
      <c r="T237" s="4"/>
      <c r="U237" s="4"/>
      <c r="V237" s="4"/>
      <c r="W237" s="4"/>
      <c r="X237" s="4"/>
      <c r="Y237" s="4"/>
      <c r="Z237" s="2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4"/>
    </row>
    <row r="238" spans="1:43" ht="12.75" hidden="1">
      <c r="A238" s="2"/>
      <c r="B238" s="3">
        <f t="shared" si="40"/>
        <v>35</v>
      </c>
      <c r="C238" s="2">
        <f t="shared" si="40"/>
        <v>0</v>
      </c>
      <c r="D238" s="9"/>
      <c r="E238" s="9"/>
      <c r="F238" s="9">
        <f aca="true" t="shared" si="57" ref="F238:Q238">F146*F192</f>
        <v>0</v>
      </c>
      <c r="G238" s="9">
        <f t="shared" si="57"/>
        <v>0</v>
      </c>
      <c r="H238" s="9">
        <f t="shared" si="57"/>
        <v>0</v>
      </c>
      <c r="I238" s="9">
        <f t="shared" si="57"/>
        <v>0</v>
      </c>
      <c r="J238" s="9">
        <f t="shared" si="57"/>
        <v>0</v>
      </c>
      <c r="K238" s="9">
        <f t="shared" si="57"/>
        <v>0</v>
      </c>
      <c r="L238" s="9">
        <f t="shared" si="57"/>
        <v>0</v>
      </c>
      <c r="M238" s="9">
        <f t="shared" si="57"/>
        <v>0</v>
      </c>
      <c r="N238" s="9">
        <f t="shared" si="57"/>
        <v>0</v>
      </c>
      <c r="O238" s="9">
        <f t="shared" si="57"/>
        <v>0</v>
      </c>
      <c r="P238" s="9">
        <f t="shared" si="57"/>
        <v>0</v>
      </c>
      <c r="Q238" s="9">
        <f t="shared" si="57"/>
        <v>0</v>
      </c>
      <c r="R238" s="9">
        <f t="shared" si="21"/>
        <v>0</v>
      </c>
      <c r="S238" s="22">
        <f t="shared" si="22"/>
        <v>0</v>
      </c>
      <c r="T238" s="4"/>
      <c r="U238" s="4"/>
      <c r="V238" s="4"/>
      <c r="W238" s="4"/>
      <c r="X238" s="4"/>
      <c r="Y238" s="4"/>
      <c r="Z238" s="2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4"/>
    </row>
    <row r="239" spans="1:43" ht="12.75" hidden="1">
      <c r="A239" s="2"/>
      <c r="B239" s="3">
        <f t="shared" si="40"/>
        <v>36</v>
      </c>
      <c r="C239" s="2">
        <f t="shared" si="40"/>
        <v>0</v>
      </c>
      <c r="D239" s="9"/>
      <c r="E239" s="9"/>
      <c r="F239" s="9">
        <f aca="true" t="shared" si="58" ref="F239:Q239">F147*F193</f>
        <v>0</v>
      </c>
      <c r="G239" s="9">
        <f t="shared" si="58"/>
        <v>0</v>
      </c>
      <c r="H239" s="9">
        <f t="shared" si="58"/>
        <v>0</v>
      </c>
      <c r="I239" s="9">
        <f t="shared" si="58"/>
        <v>0</v>
      </c>
      <c r="J239" s="9">
        <f t="shared" si="58"/>
        <v>0</v>
      </c>
      <c r="K239" s="9">
        <f t="shared" si="58"/>
        <v>0</v>
      </c>
      <c r="L239" s="9">
        <f t="shared" si="58"/>
        <v>0</v>
      </c>
      <c r="M239" s="9">
        <f t="shared" si="58"/>
        <v>0</v>
      </c>
      <c r="N239" s="9">
        <f t="shared" si="58"/>
        <v>0</v>
      </c>
      <c r="O239" s="9">
        <f t="shared" si="58"/>
        <v>0</v>
      </c>
      <c r="P239" s="9">
        <f t="shared" si="58"/>
        <v>0</v>
      </c>
      <c r="Q239" s="9">
        <f t="shared" si="58"/>
        <v>0</v>
      </c>
      <c r="R239" s="9">
        <f t="shared" si="21"/>
        <v>0</v>
      </c>
      <c r="S239" s="22">
        <f t="shared" si="22"/>
        <v>0</v>
      </c>
      <c r="T239" s="4"/>
      <c r="U239" s="4"/>
      <c r="V239" s="4"/>
      <c r="W239" s="4"/>
      <c r="X239" s="4"/>
      <c r="Y239" s="4"/>
      <c r="Z239" s="2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4"/>
    </row>
    <row r="240" spans="1:43" ht="12.75" hidden="1">
      <c r="A240" s="2"/>
      <c r="B240" s="3">
        <f t="shared" si="40"/>
        <v>37</v>
      </c>
      <c r="C240" s="2">
        <f t="shared" si="40"/>
        <v>0</v>
      </c>
      <c r="D240" s="9"/>
      <c r="E240" s="9"/>
      <c r="F240" s="9">
        <f aca="true" t="shared" si="59" ref="F240:Q240">F148*F194</f>
        <v>0</v>
      </c>
      <c r="G240" s="9">
        <f t="shared" si="59"/>
        <v>0</v>
      </c>
      <c r="H240" s="9">
        <f t="shared" si="59"/>
        <v>0</v>
      </c>
      <c r="I240" s="9">
        <f t="shared" si="59"/>
        <v>0</v>
      </c>
      <c r="J240" s="9">
        <f t="shared" si="59"/>
        <v>0</v>
      </c>
      <c r="K240" s="9">
        <f t="shared" si="59"/>
        <v>0</v>
      </c>
      <c r="L240" s="9">
        <f t="shared" si="59"/>
        <v>0</v>
      </c>
      <c r="M240" s="9">
        <f t="shared" si="59"/>
        <v>0</v>
      </c>
      <c r="N240" s="9">
        <f t="shared" si="59"/>
        <v>0</v>
      </c>
      <c r="O240" s="9">
        <f t="shared" si="59"/>
        <v>0</v>
      </c>
      <c r="P240" s="9">
        <f t="shared" si="59"/>
        <v>0</v>
      </c>
      <c r="Q240" s="9">
        <f t="shared" si="59"/>
        <v>0</v>
      </c>
      <c r="R240" s="9">
        <f t="shared" si="21"/>
        <v>0</v>
      </c>
      <c r="S240" s="22">
        <f t="shared" si="22"/>
        <v>0</v>
      </c>
      <c r="T240" s="4"/>
      <c r="U240" s="4"/>
      <c r="V240" s="4"/>
      <c r="W240" s="4"/>
      <c r="X240" s="4"/>
      <c r="Y240" s="4"/>
      <c r="Z240" s="2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4"/>
    </row>
    <row r="241" spans="1:43" ht="12.75" hidden="1">
      <c r="A241" s="2"/>
      <c r="B241" s="3">
        <f t="shared" si="40"/>
        <v>38</v>
      </c>
      <c r="C241" s="2">
        <f t="shared" si="40"/>
        <v>0</v>
      </c>
      <c r="D241" s="9"/>
      <c r="E241" s="9"/>
      <c r="F241" s="9">
        <f aca="true" t="shared" si="60" ref="F241:Q241">F149*F195</f>
        <v>0</v>
      </c>
      <c r="G241" s="9">
        <f t="shared" si="60"/>
        <v>0</v>
      </c>
      <c r="H241" s="9">
        <f t="shared" si="60"/>
        <v>0</v>
      </c>
      <c r="I241" s="9">
        <f t="shared" si="60"/>
        <v>0</v>
      </c>
      <c r="J241" s="9">
        <f t="shared" si="60"/>
        <v>0</v>
      </c>
      <c r="K241" s="9">
        <f t="shared" si="60"/>
        <v>0</v>
      </c>
      <c r="L241" s="9">
        <f t="shared" si="60"/>
        <v>0</v>
      </c>
      <c r="M241" s="9">
        <f t="shared" si="60"/>
        <v>0</v>
      </c>
      <c r="N241" s="9">
        <f t="shared" si="60"/>
        <v>0</v>
      </c>
      <c r="O241" s="9">
        <f t="shared" si="60"/>
        <v>0</v>
      </c>
      <c r="P241" s="9">
        <f t="shared" si="60"/>
        <v>0</v>
      </c>
      <c r="Q241" s="9">
        <f t="shared" si="60"/>
        <v>0</v>
      </c>
      <c r="R241" s="9">
        <f t="shared" si="21"/>
        <v>0</v>
      </c>
      <c r="S241" s="22">
        <f t="shared" si="22"/>
        <v>0</v>
      </c>
      <c r="T241" s="4"/>
      <c r="U241" s="4"/>
      <c r="V241" s="4"/>
      <c r="W241" s="4"/>
      <c r="X241" s="4"/>
      <c r="Y241" s="4"/>
      <c r="Z241" s="2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4"/>
    </row>
    <row r="242" spans="1:43" ht="12.75" hidden="1">
      <c r="A242" s="2"/>
      <c r="B242" s="3">
        <f>B150</f>
        <v>39</v>
      </c>
      <c r="C242" s="2">
        <f>C150</f>
        <v>0</v>
      </c>
      <c r="D242" s="9"/>
      <c r="E242" s="9"/>
      <c r="F242" s="9">
        <f aca="true" t="shared" si="61" ref="F242:Q242">F150*F196</f>
        <v>0</v>
      </c>
      <c r="G242" s="9">
        <f t="shared" si="61"/>
        <v>0</v>
      </c>
      <c r="H242" s="9">
        <f t="shared" si="61"/>
        <v>0</v>
      </c>
      <c r="I242" s="9">
        <f t="shared" si="61"/>
        <v>0</v>
      </c>
      <c r="J242" s="9">
        <f t="shared" si="61"/>
        <v>0</v>
      </c>
      <c r="K242" s="9">
        <f t="shared" si="61"/>
        <v>0</v>
      </c>
      <c r="L242" s="9">
        <f t="shared" si="61"/>
        <v>0</v>
      </c>
      <c r="M242" s="9">
        <f t="shared" si="61"/>
        <v>0</v>
      </c>
      <c r="N242" s="9">
        <f t="shared" si="61"/>
        <v>0</v>
      </c>
      <c r="O242" s="9">
        <f t="shared" si="61"/>
        <v>0</v>
      </c>
      <c r="P242" s="9">
        <f t="shared" si="61"/>
        <v>0</v>
      </c>
      <c r="Q242" s="9">
        <f t="shared" si="61"/>
        <v>0</v>
      </c>
      <c r="R242" s="9">
        <f t="shared" si="21"/>
        <v>0</v>
      </c>
      <c r="S242" s="22">
        <f t="shared" si="22"/>
        <v>0</v>
      </c>
      <c r="T242" s="4"/>
      <c r="U242" s="4"/>
      <c r="V242" s="4"/>
      <c r="W242" s="4"/>
      <c r="X242" s="4"/>
      <c r="Y242" s="4"/>
      <c r="Z242" s="2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4"/>
    </row>
    <row r="243" spans="1:43" ht="12.75" hidden="1">
      <c r="A243" s="2"/>
      <c r="B243" s="3">
        <f>B151</f>
        <v>40</v>
      </c>
      <c r="C243" s="9">
        <f>C151</f>
        <v>0</v>
      </c>
      <c r="D243" s="9"/>
      <c r="E243" s="9"/>
      <c r="F243" s="9">
        <f aca="true" t="shared" si="62" ref="F243:Q243">F151*F197</f>
        <v>0</v>
      </c>
      <c r="G243" s="9">
        <f t="shared" si="62"/>
        <v>0</v>
      </c>
      <c r="H243" s="9">
        <f t="shared" si="62"/>
        <v>0</v>
      </c>
      <c r="I243" s="9">
        <f t="shared" si="62"/>
        <v>0</v>
      </c>
      <c r="J243" s="9">
        <f t="shared" si="62"/>
        <v>0</v>
      </c>
      <c r="K243" s="9">
        <f t="shared" si="62"/>
        <v>0</v>
      </c>
      <c r="L243" s="9">
        <f t="shared" si="62"/>
        <v>0</v>
      </c>
      <c r="M243" s="9">
        <f t="shared" si="62"/>
        <v>0</v>
      </c>
      <c r="N243" s="9">
        <f t="shared" si="62"/>
        <v>0</v>
      </c>
      <c r="O243" s="9">
        <f t="shared" si="62"/>
        <v>0</v>
      </c>
      <c r="P243" s="9">
        <f t="shared" si="62"/>
        <v>0</v>
      </c>
      <c r="Q243" s="9">
        <f t="shared" si="62"/>
        <v>0</v>
      </c>
      <c r="R243" s="9">
        <f t="shared" si="21"/>
        <v>0</v>
      </c>
      <c r="S243" s="22">
        <f t="shared" si="22"/>
        <v>0</v>
      </c>
      <c r="T243" s="4"/>
      <c r="U243" s="4"/>
      <c r="V243" s="4"/>
      <c r="W243" s="4"/>
      <c r="X243" s="4"/>
      <c r="Y243" s="4"/>
      <c r="Z243" s="2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4"/>
    </row>
    <row r="244" spans="1:43" ht="12.75">
      <c r="A244" s="2"/>
      <c r="B244" s="23"/>
      <c r="C244" s="24" t="s">
        <v>198</v>
      </c>
      <c r="D244" s="24"/>
      <c r="E244" s="24"/>
      <c r="F244" s="24">
        <f aca="true" t="shared" si="63" ref="F244:R244">SUM(F204:F243)</f>
        <v>41700</v>
      </c>
      <c r="G244" s="24">
        <f t="shared" si="63"/>
        <v>50650</v>
      </c>
      <c r="H244" s="24">
        <f t="shared" si="63"/>
        <v>58300</v>
      </c>
      <c r="I244" s="24">
        <f t="shared" si="63"/>
        <v>103100</v>
      </c>
      <c r="J244" s="24">
        <f t="shared" si="63"/>
        <v>103100</v>
      </c>
      <c r="K244" s="24">
        <f t="shared" si="63"/>
        <v>100100</v>
      </c>
      <c r="L244" s="24">
        <f t="shared" si="63"/>
        <v>117100</v>
      </c>
      <c r="M244" s="24">
        <f t="shared" si="63"/>
        <v>110200</v>
      </c>
      <c r="N244" s="24">
        <f t="shared" si="63"/>
        <v>93600</v>
      </c>
      <c r="O244" s="24">
        <f t="shared" si="63"/>
        <v>84250</v>
      </c>
      <c r="P244" s="24">
        <f t="shared" si="63"/>
        <v>72150</v>
      </c>
      <c r="Q244" s="24">
        <f t="shared" si="63"/>
        <v>66450</v>
      </c>
      <c r="R244" s="24">
        <f t="shared" si="63"/>
        <v>1000700</v>
      </c>
      <c r="S244" s="25">
        <f t="shared" si="22"/>
        <v>1</v>
      </c>
      <c r="T244" s="4"/>
      <c r="U244" s="4"/>
      <c r="V244" s="4"/>
      <c r="W244" s="4"/>
      <c r="X244" s="4"/>
      <c r="Y244" s="4"/>
      <c r="Z244" s="2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4"/>
    </row>
    <row r="245" spans="1:43" ht="12.75">
      <c r="A245" s="2"/>
      <c r="B245" s="3"/>
      <c r="C245" s="2"/>
      <c r="D245" s="2"/>
      <c r="E245" s="2"/>
      <c r="F245" s="22">
        <f aca="true" t="shared" si="64" ref="F245:R245">F244/$R244</f>
        <v>0.04167083041870691</v>
      </c>
      <c r="G245" s="22">
        <f t="shared" si="64"/>
        <v>0.0506145698011392</v>
      </c>
      <c r="H245" s="22">
        <f t="shared" si="64"/>
        <v>0.058259218547017086</v>
      </c>
      <c r="I245" s="22">
        <f t="shared" si="64"/>
        <v>0.10302788048366143</v>
      </c>
      <c r="J245" s="22">
        <f t="shared" si="64"/>
        <v>0.10302788048366143</v>
      </c>
      <c r="K245" s="22">
        <f t="shared" si="64"/>
        <v>0.10002997901468971</v>
      </c>
      <c r="L245" s="22">
        <f t="shared" si="64"/>
        <v>0.11701808733886279</v>
      </c>
      <c r="M245" s="22">
        <f t="shared" si="64"/>
        <v>0.11012291396022784</v>
      </c>
      <c r="N245" s="22">
        <f t="shared" si="64"/>
        <v>0.09353452583191765</v>
      </c>
      <c r="O245" s="22">
        <f t="shared" si="64"/>
        <v>0.08419106625362247</v>
      </c>
      <c r="P245" s="22">
        <f t="shared" si="64"/>
        <v>0.07209953032876987</v>
      </c>
      <c r="Q245" s="22">
        <f t="shared" si="64"/>
        <v>0.0664035175377236</v>
      </c>
      <c r="R245" s="22">
        <f t="shared" si="64"/>
        <v>1</v>
      </c>
      <c r="S245" s="22"/>
      <c r="T245" s="4"/>
      <c r="U245" s="4"/>
      <c r="V245" s="4"/>
      <c r="W245" s="4"/>
      <c r="X245" s="4"/>
      <c r="Y245" s="4"/>
      <c r="Z245" s="2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4"/>
    </row>
    <row r="246" spans="1:43" ht="12.75">
      <c r="A246" s="2"/>
      <c r="B246" s="3"/>
      <c r="C246" s="2"/>
      <c r="D246" s="2"/>
      <c r="E246" s="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4"/>
      <c r="U246" s="4"/>
      <c r="V246" s="4"/>
      <c r="W246" s="4"/>
      <c r="X246" s="4"/>
      <c r="Y246" s="4"/>
      <c r="Z246" s="2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4"/>
    </row>
    <row r="247" spans="1:43" ht="12.75">
      <c r="A247" s="2"/>
      <c r="B247" s="3"/>
      <c r="C247" s="2"/>
      <c r="D247" s="2"/>
      <c r="E247" s="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4"/>
      <c r="U247" s="4"/>
      <c r="V247" s="4"/>
      <c r="W247" s="4"/>
      <c r="X247" s="4"/>
      <c r="Y247" s="4"/>
      <c r="Z247" s="2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4"/>
    </row>
    <row r="248" spans="1:43" ht="12.75">
      <c r="A248" s="2"/>
      <c r="B248" s="3"/>
      <c r="C248" s="2"/>
      <c r="D248" s="2"/>
      <c r="E248" s="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4"/>
      <c r="U248" s="4"/>
      <c r="V248" s="4"/>
      <c r="W248" s="4"/>
      <c r="X248" s="4"/>
      <c r="Y248" s="4"/>
      <c r="Z248" s="2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4"/>
    </row>
    <row r="249" spans="1:43" ht="12.75">
      <c r="A249" s="2"/>
      <c r="B249" s="6" t="s">
        <v>199</v>
      </c>
      <c r="C249" s="7" t="s">
        <v>197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4"/>
      <c r="U249" s="4"/>
      <c r="V249" s="4"/>
      <c r="W249" s="4"/>
      <c r="X249" s="4"/>
      <c r="Y249" s="4"/>
      <c r="Z249" s="2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4"/>
    </row>
    <row r="250" spans="1:43" ht="12.75">
      <c r="A250" s="2"/>
      <c r="B250" s="3"/>
      <c r="C250" s="2"/>
      <c r="D250" s="2"/>
      <c r="E250" s="2"/>
      <c r="F250" s="2" t="str">
        <f>+F201</f>
        <v> - евра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4"/>
      <c r="U250" s="4"/>
      <c r="V250" s="4"/>
      <c r="W250" s="4"/>
      <c r="X250" s="4"/>
      <c r="Y250" s="4"/>
      <c r="Z250" s="2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4"/>
    </row>
    <row r="251" spans="1:43" ht="12.75">
      <c r="A251" s="2"/>
      <c r="B251" s="10" t="str">
        <f>+B202</f>
        <v>Р.б.</v>
      </c>
      <c r="C251" s="12" t="str">
        <f>+C202</f>
        <v>  О п и с</v>
      </c>
      <c r="D251" s="12"/>
      <c r="E251" s="12"/>
      <c r="F251" s="20"/>
      <c r="G251" s="20" t="str">
        <f>+G202</f>
        <v>  По месецима</v>
      </c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12" t="s">
        <v>172</v>
      </c>
      <c r="S251" s="2"/>
      <c r="T251" s="4"/>
      <c r="U251" s="4"/>
      <c r="V251" s="4"/>
      <c r="W251" s="4"/>
      <c r="X251" s="4"/>
      <c r="Y251" s="4"/>
      <c r="Z251" s="2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4"/>
    </row>
    <row r="252" spans="1:43" ht="12.75">
      <c r="A252" s="2"/>
      <c r="B252" s="16" t="str">
        <f>+B203</f>
        <v> </v>
      </c>
      <c r="C252" s="17" t="str">
        <f>+C203</f>
        <v> </v>
      </c>
      <c r="D252" s="17"/>
      <c r="E252" s="17"/>
      <c r="F252" s="17" t="str">
        <f>+F203</f>
        <v>        1</v>
      </c>
      <c r="G252" s="17" t="str">
        <f>+G203</f>
        <v>        2</v>
      </c>
      <c r="H252" s="17" t="str">
        <f aca="true" t="shared" si="65" ref="H252:Q252">+H203</f>
        <v>        3</v>
      </c>
      <c r="I252" s="17" t="str">
        <f t="shared" si="65"/>
        <v>        4</v>
      </c>
      <c r="J252" s="17" t="str">
        <f t="shared" si="65"/>
        <v>        5</v>
      </c>
      <c r="K252" s="17" t="str">
        <f t="shared" si="65"/>
        <v>        6</v>
      </c>
      <c r="L252" s="17" t="str">
        <f t="shared" si="65"/>
        <v>        7</v>
      </c>
      <c r="M252" s="17" t="str">
        <f t="shared" si="65"/>
        <v>        8</v>
      </c>
      <c r="N252" s="17" t="str">
        <f t="shared" si="65"/>
        <v>        9</v>
      </c>
      <c r="O252" s="17" t="str">
        <f t="shared" si="65"/>
        <v>        10</v>
      </c>
      <c r="P252" s="17" t="str">
        <f t="shared" si="65"/>
        <v>        11</v>
      </c>
      <c r="Q252" s="17" t="str">
        <f t="shared" si="65"/>
        <v>        12</v>
      </c>
      <c r="R252" s="17"/>
      <c r="S252" s="2"/>
      <c r="T252" s="4"/>
      <c r="U252" s="4"/>
      <c r="V252" s="4"/>
      <c r="W252" s="4"/>
      <c r="X252" s="4"/>
      <c r="Y252" s="4"/>
      <c r="Z252" s="2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4"/>
    </row>
    <row r="253" spans="1:43" ht="12.75">
      <c r="A253" s="2"/>
      <c r="B253" s="3">
        <f aca="true" t="shared" si="66" ref="B253:B272">+B204</f>
        <v>1</v>
      </c>
      <c r="C253" s="2" t="str">
        <f>+C86</f>
        <v>Хамлет</v>
      </c>
      <c r="D253" s="9"/>
      <c r="E253" s="9"/>
      <c r="F253" s="9">
        <f aca="true" t="shared" si="67" ref="F253:Q253">+F204+F205+F206+F207</f>
        <v>18200</v>
      </c>
      <c r="G253" s="9">
        <f t="shared" si="67"/>
        <v>22300</v>
      </c>
      <c r="H253" s="9">
        <f t="shared" si="67"/>
        <v>26100</v>
      </c>
      <c r="I253" s="9">
        <f t="shared" si="67"/>
        <v>27800</v>
      </c>
      <c r="J253" s="9">
        <f t="shared" si="67"/>
        <v>27800</v>
      </c>
      <c r="K253" s="9">
        <f t="shared" si="67"/>
        <v>27800</v>
      </c>
      <c r="L253" s="9">
        <f t="shared" si="67"/>
        <v>26800</v>
      </c>
      <c r="M253" s="9">
        <f t="shared" si="67"/>
        <v>25800</v>
      </c>
      <c r="N253" s="9">
        <f t="shared" si="67"/>
        <v>21400</v>
      </c>
      <c r="O253" s="9">
        <f t="shared" si="67"/>
        <v>17900</v>
      </c>
      <c r="P253" s="9">
        <f t="shared" si="67"/>
        <v>15100</v>
      </c>
      <c r="Q253" s="9">
        <f t="shared" si="67"/>
        <v>14400</v>
      </c>
      <c r="R253" s="9">
        <f aca="true" t="shared" si="68" ref="R253:R272">SUM(F253:Q253)</f>
        <v>271400</v>
      </c>
      <c r="S253" s="22">
        <f aca="true" t="shared" si="69" ref="S253:S273">R253/R$244</f>
        <v>0.2712101528929749</v>
      </c>
      <c r="T253" s="4"/>
      <c r="U253" s="4"/>
      <c r="V253" s="4"/>
      <c r="W253" s="4"/>
      <c r="X253" s="4"/>
      <c r="Y253" s="4"/>
      <c r="Z253" s="2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4"/>
    </row>
    <row r="254" spans="1:43" ht="12.75">
      <c r="A254" s="2"/>
      <c r="B254" s="3">
        <f t="shared" si="66"/>
        <v>2</v>
      </c>
      <c r="C254" s="2" t="str">
        <f>+C88</f>
        <v>Госпођа министарка</v>
      </c>
      <c r="D254" s="9"/>
      <c r="E254" s="9"/>
      <c r="F254" s="9">
        <f aca="true" t="shared" si="70" ref="F254:Q254">+F208+F209+F210+F211</f>
        <v>11200</v>
      </c>
      <c r="G254" s="9">
        <f t="shared" si="70"/>
        <v>13400</v>
      </c>
      <c r="H254" s="9">
        <f t="shared" si="70"/>
        <v>14850</v>
      </c>
      <c r="I254" s="9">
        <f t="shared" si="70"/>
        <v>15800</v>
      </c>
      <c r="J254" s="9">
        <f t="shared" si="70"/>
        <v>15800</v>
      </c>
      <c r="K254" s="9">
        <f t="shared" si="70"/>
        <v>15800</v>
      </c>
      <c r="L254" s="9">
        <f t="shared" si="70"/>
        <v>15250</v>
      </c>
      <c r="M254" s="9">
        <f t="shared" si="70"/>
        <v>14700</v>
      </c>
      <c r="N254" s="9">
        <f t="shared" si="70"/>
        <v>11900</v>
      </c>
      <c r="O254" s="9">
        <f t="shared" si="70"/>
        <v>10150</v>
      </c>
      <c r="P254" s="9">
        <f t="shared" si="70"/>
        <v>8600</v>
      </c>
      <c r="Q254" s="9">
        <f t="shared" si="70"/>
        <v>8600</v>
      </c>
      <c r="R254" s="9">
        <f t="shared" si="68"/>
        <v>156050</v>
      </c>
      <c r="S254" s="22">
        <f t="shared" si="69"/>
        <v>0.1559408414110123</v>
      </c>
      <c r="T254" s="4"/>
      <c r="U254" s="4"/>
      <c r="V254" s="4"/>
      <c r="W254" s="4"/>
      <c r="X254" s="4"/>
      <c r="Y254" s="4"/>
      <c r="Z254" s="2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4"/>
    </row>
    <row r="255" spans="1:43" ht="12.75">
      <c r="A255" s="2"/>
      <c r="B255" s="3">
        <f t="shared" si="66"/>
        <v>3</v>
      </c>
      <c r="C255" s="2" t="str">
        <f>+C90</f>
        <v>Војцек</v>
      </c>
      <c r="D255" s="9"/>
      <c r="E255" s="9"/>
      <c r="F255" s="9">
        <f aca="true" t="shared" si="71" ref="F255:Q255">+F212+F213+F214+F215</f>
        <v>12300</v>
      </c>
      <c r="G255" s="9">
        <f t="shared" si="71"/>
        <v>14950</v>
      </c>
      <c r="H255" s="9">
        <f t="shared" si="71"/>
        <v>17350</v>
      </c>
      <c r="I255" s="9">
        <f t="shared" si="71"/>
        <v>18100</v>
      </c>
      <c r="J255" s="9">
        <f t="shared" si="71"/>
        <v>18100</v>
      </c>
      <c r="K255" s="9">
        <f t="shared" si="71"/>
        <v>18100</v>
      </c>
      <c r="L255" s="9">
        <f t="shared" si="71"/>
        <v>17350</v>
      </c>
      <c r="M255" s="9">
        <f t="shared" si="71"/>
        <v>16900</v>
      </c>
      <c r="N255" s="9">
        <f t="shared" si="71"/>
        <v>14800</v>
      </c>
      <c r="O255" s="9">
        <f t="shared" si="71"/>
        <v>12150</v>
      </c>
      <c r="P255" s="9">
        <f t="shared" si="71"/>
        <v>10800</v>
      </c>
      <c r="Q255" s="9">
        <f t="shared" si="71"/>
        <v>10300</v>
      </c>
      <c r="R255" s="9">
        <f t="shared" si="68"/>
        <v>181200</v>
      </c>
      <c r="S255" s="22">
        <f t="shared" si="69"/>
        <v>0.18107324872589187</v>
      </c>
      <c r="T255" s="4"/>
      <c r="U255" s="4"/>
      <c r="V255" s="4"/>
      <c r="W255" s="4"/>
      <c r="X255" s="4"/>
      <c r="Y255" s="4"/>
      <c r="Z255" s="2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4"/>
    </row>
    <row r="256" spans="1:43" ht="12.75">
      <c r="A256" s="2"/>
      <c r="B256" s="3">
        <f t="shared" si="66"/>
        <v>4</v>
      </c>
      <c r="C256" s="2" t="str">
        <f>+C92</f>
        <v>Премијера – Данга</v>
      </c>
      <c r="D256" s="9"/>
      <c r="E256" s="9"/>
      <c r="F256" s="9">
        <f aca="true" t="shared" si="72" ref="F256:Q256">+F216+F217+F218+F219</f>
        <v>0</v>
      </c>
      <c r="G256" s="9">
        <f t="shared" si="72"/>
        <v>0</v>
      </c>
      <c r="H256" s="9">
        <f t="shared" si="72"/>
        <v>0</v>
      </c>
      <c r="I256" s="9">
        <f t="shared" si="72"/>
        <v>41400</v>
      </c>
      <c r="J256" s="9">
        <f t="shared" si="72"/>
        <v>41400</v>
      </c>
      <c r="K256" s="9">
        <f t="shared" si="72"/>
        <v>38400</v>
      </c>
      <c r="L256" s="9">
        <f t="shared" si="72"/>
        <v>37000</v>
      </c>
      <c r="M256" s="9">
        <f t="shared" si="72"/>
        <v>34500</v>
      </c>
      <c r="N256" s="9">
        <f t="shared" si="72"/>
        <v>27000</v>
      </c>
      <c r="O256" s="9">
        <f t="shared" si="72"/>
        <v>26100</v>
      </c>
      <c r="P256" s="9">
        <f t="shared" si="72"/>
        <v>20400</v>
      </c>
      <c r="Q256" s="9">
        <f t="shared" si="72"/>
        <v>18600</v>
      </c>
      <c r="R256" s="9">
        <f t="shared" si="68"/>
        <v>284800</v>
      </c>
      <c r="S256" s="22">
        <f t="shared" si="69"/>
        <v>0.28460077945438195</v>
      </c>
      <c r="T256" s="4"/>
      <c r="U256" s="4"/>
      <c r="V256" s="4"/>
      <c r="W256" s="4"/>
      <c r="X256" s="4"/>
      <c r="Y256" s="4"/>
      <c r="Z256" s="2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4"/>
    </row>
    <row r="257" spans="1:43" ht="12.75">
      <c r="A257" s="2"/>
      <c r="B257" s="3">
        <f t="shared" si="66"/>
        <v>5</v>
      </c>
      <c r="C257" s="2" t="str">
        <f>+C94</f>
        <v>Премијера – Сирано </v>
      </c>
      <c r="D257" s="9"/>
      <c r="E257" s="9"/>
      <c r="F257" s="9">
        <f aca="true" t="shared" si="73" ref="F257:Q257">+F220+F221+F222+F223</f>
        <v>0</v>
      </c>
      <c r="G257" s="9">
        <f t="shared" si="73"/>
        <v>0</v>
      </c>
      <c r="H257" s="9">
        <f t="shared" si="73"/>
        <v>0</v>
      </c>
      <c r="I257" s="9">
        <f t="shared" si="73"/>
        <v>0</v>
      </c>
      <c r="J257" s="9">
        <f t="shared" si="73"/>
        <v>0</v>
      </c>
      <c r="K257" s="9">
        <f t="shared" si="73"/>
        <v>0</v>
      </c>
      <c r="L257" s="9">
        <f t="shared" si="73"/>
        <v>20700</v>
      </c>
      <c r="M257" s="9">
        <f t="shared" si="73"/>
        <v>18300</v>
      </c>
      <c r="N257" s="9">
        <f t="shared" si="73"/>
        <v>18500</v>
      </c>
      <c r="O257" s="9">
        <f t="shared" si="73"/>
        <v>17950</v>
      </c>
      <c r="P257" s="9">
        <f t="shared" si="73"/>
        <v>17250</v>
      </c>
      <c r="Q257" s="9">
        <f t="shared" si="73"/>
        <v>14550</v>
      </c>
      <c r="R257" s="9">
        <f t="shared" si="68"/>
        <v>107250</v>
      </c>
      <c r="S257" s="22">
        <f t="shared" si="69"/>
        <v>0.10717497751573898</v>
      </c>
      <c r="T257" s="4"/>
      <c r="U257" s="4"/>
      <c r="V257" s="4"/>
      <c r="W257" s="4"/>
      <c r="X257" s="4"/>
      <c r="Y257" s="4"/>
      <c r="Z257" s="2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4"/>
    </row>
    <row r="258" spans="1:43" ht="12.75" hidden="1">
      <c r="A258" s="2"/>
      <c r="B258" s="3">
        <f t="shared" si="66"/>
        <v>6</v>
      </c>
      <c r="C258" s="2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>
        <f t="shared" si="68"/>
        <v>0</v>
      </c>
      <c r="S258" s="22">
        <f t="shared" si="69"/>
        <v>0</v>
      </c>
      <c r="T258" s="4"/>
      <c r="U258" s="4"/>
      <c r="V258" s="4"/>
      <c r="W258" s="4"/>
      <c r="X258" s="4"/>
      <c r="Y258" s="4"/>
      <c r="Z258" s="2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4"/>
    </row>
    <row r="259" spans="1:43" ht="12.75" hidden="1">
      <c r="A259" s="2"/>
      <c r="B259" s="3">
        <f t="shared" si="66"/>
        <v>7</v>
      </c>
      <c r="C259" s="2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>
        <f t="shared" si="68"/>
        <v>0</v>
      </c>
      <c r="S259" s="22">
        <f t="shared" si="69"/>
        <v>0</v>
      </c>
      <c r="T259" s="4"/>
      <c r="U259" s="4"/>
      <c r="V259" s="4"/>
      <c r="W259" s="4"/>
      <c r="X259" s="4"/>
      <c r="Y259" s="4"/>
      <c r="Z259" s="2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4"/>
    </row>
    <row r="260" spans="1:43" ht="12.75" hidden="1">
      <c r="A260" s="2"/>
      <c r="B260" s="3">
        <f t="shared" si="66"/>
        <v>8</v>
      </c>
      <c r="C260" s="2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>
        <f t="shared" si="68"/>
        <v>0</v>
      </c>
      <c r="S260" s="22">
        <f t="shared" si="69"/>
        <v>0</v>
      </c>
      <c r="T260" s="4"/>
      <c r="U260" s="4"/>
      <c r="V260" s="4"/>
      <c r="W260" s="4"/>
      <c r="X260" s="4"/>
      <c r="Y260" s="4"/>
      <c r="Z260" s="2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4"/>
    </row>
    <row r="261" spans="1:43" ht="12.75" hidden="1">
      <c r="A261" s="2"/>
      <c r="B261" s="3">
        <f t="shared" si="66"/>
        <v>9</v>
      </c>
      <c r="C261" s="2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>
        <f t="shared" si="68"/>
        <v>0</v>
      </c>
      <c r="S261" s="22">
        <f t="shared" si="69"/>
        <v>0</v>
      </c>
      <c r="T261" s="4"/>
      <c r="U261" s="4"/>
      <c r="V261" s="4"/>
      <c r="W261" s="4"/>
      <c r="X261" s="4"/>
      <c r="Y261" s="4"/>
      <c r="Z261" s="2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4"/>
    </row>
    <row r="262" spans="1:43" ht="12.75" hidden="1">
      <c r="A262" s="2"/>
      <c r="B262" s="3">
        <f t="shared" si="66"/>
        <v>10</v>
      </c>
      <c r="C262" s="2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>
        <f t="shared" si="68"/>
        <v>0</v>
      </c>
      <c r="S262" s="22">
        <f t="shared" si="69"/>
        <v>0</v>
      </c>
      <c r="T262" s="4"/>
      <c r="U262" s="4"/>
      <c r="V262" s="4"/>
      <c r="W262" s="4"/>
      <c r="X262" s="4"/>
      <c r="Y262" s="4"/>
      <c r="Z262" s="2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4"/>
    </row>
    <row r="263" spans="1:43" ht="12.75" hidden="1">
      <c r="A263" s="2"/>
      <c r="B263" s="3">
        <f t="shared" si="66"/>
        <v>11</v>
      </c>
      <c r="C263" s="2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>
        <f t="shared" si="68"/>
        <v>0</v>
      </c>
      <c r="S263" s="22">
        <f t="shared" si="69"/>
        <v>0</v>
      </c>
      <c r="T263" s="4"/>
      <c r="U263" s="4"/>
      <c r="V263" s="4"/>
      <c r="W263" s="4"/>
      <c r="X263" s="4"/>
      <c r="Y263" s="4"/>
      <c r="Z263" s="2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4"/>
    </row>
    <row r="264" spans="1:43" ht="12.75" hidden="1">
      <c r="A264" s="2"/>
      <c r="B264" s="3">
        <f t="shared" si="66"/>
        <v>12</v>
      </c>
      <c r="C264" s="2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>
        <f t="shared" si="68"/>
        <v>0</v>
      </c>
      <c r="S264" s="22">
        <f t="shared" si="69"/>
        <v>0</v>
      </c>
      <c r="T264" s="4"/>
      <c r="U264" s="4"/>
      <c r="V264" s="4"/>
      <c r="W264" s="4"/>
      <c r="X264" s="4"/>
      <c r="Y264" s="4"/>
      <c r="Z264" s="2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4"/>
    </row>
    <row r="265" spans="1:43" ht="12.75" hidden="1">
      <c r="A265" s="2"/>
      <c r="B265" s="3">
        <f t="shared" si="66"/>
        <v>13</v>
      </c>
      <c r="C265" s="2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>
        <f t="shared" si="68"/>
        <v>0</v>
      </c>
      <c r="S265" s="22">
        <f t="shared" si="69"/>
        <v>0</v>
      </c>
      <c r="T265" s="4"/>
      <c r="U265" s="4"/>
      <c r="V265" s="4"/>
      <c r="W265" s="4"/>
      <c r="X265" s="4"/>
      <c r="Y265" s="4"/>
      <c r="Z265" s="2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4"/>
    </row>
    <row r="266" spans="1:43" ht="12.75" hidden="1">
      <c r="A266" s="2"/>
      <c r="B266" s="3">
        <f t="shared" si="66"/>
        <v>14</v>
      </c>
      <c r="C266" s="2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>
        <f t="shared" si="68"/>
        <v>0</v>
      </c>
      <c r="S266" s="22">
        <f t="shared" si="69"/>
        <v>0</v>
      </c>
      <c r="T266" s="4"/>
      <c r="U266" s="4"/>
      <c r="V266" s="4"/>
      <c r="W266" s="4"/>
      <c r="X266" s="4"/>
      <c r="Y266" s="4"/>
      <c r="Z266" s="2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4"/>
    </row>
    <row r="267" spans="1:43" ht="12.75" hidden="1">
      <c r="A267" s="2"/>
      <c r="B267" s="3">
        <f t="shared" si="66"/>
        <v>15</v>
      </c>
      <c r="C267" s="2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>
        <f t="shared" si="68"/>
        <v>0</v>
      </c>
      <c r="S267" s="22">
        <f t="shared" si="69"/>
        <v>0</v>
      </c>
      <c r="T267" s="4"/>
      <c r="U267" s="4"/>
      <c r="V267" s="4"/>
      <c r="W267" s="4"/>
      <c r="X267" s="4"/>
      <c r="Y267" s="4"/>
      <c r="Z267" s="2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4"/>
    </row>
    <row r="268" spans="1:43" ht="12.75" hidden="1">
      <c r="A268" s="2"/>
      <c r="B268" s="3">
        <f t="shared" si="66"/>
        <v>16</v>
      </c>
      <c r="C268" s="2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>
        <f t="shared" si="68"/>
        <v>0</v>
      </c>
      <c r="S268" s="22">
        <f t="shared" si="69"/>
        <v>0</v>
      </c>
      <c r="T268" s="4"/>
      <c r="U268" s="4"/>
      <c r="V268" s="4"/>
      <c r="W268" s="4"/>
      <c r="X268" s="4"/>
      <c r="Y268" s="4"/>
      <c r="Z268" s="2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4"/>
    </row>
    <row r="269" spans="1:43" ht="12.75" hidden="1">
      <c r="A269" s="2"/>
      <c r="B269" s="3">
        <f t="shared" si="66"/>
        <v>17</v>
      </c>
      <c r="C269" s="2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>
        <f t="shared" si="68"/>
        <v>0</v>
      </c>
      <c r="S269" s="22">
        <f t="shared" si="69"/>
        <v>0</v>
      </c>
      <c r="T269" s="4"/>
      <c r="U269" s="4"/>
      <c r="V269" s="4"/>
      <c r="W269" s="4"/>
      <c r="X269" s="4"/>
      <c r="Y269" s="4"/>
      <c r="Z269" s="2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4"/>
    </row>
    <row r="270" spans="1:43" ht="12.75" hidden="1">
      <c r="A270" s="2"/>
      <c r="B270" s="3">
        <f t="shared" si="66"/>
        <v>18</v>
      </c>
      <c r="C270" s="2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>
        <f t="shared" si="68"/>
        <v>0</v>
      </c>
      <c r="S270" s="22">
        <f t="shared" si="69"/>
        <v>0</v>
      </c>
      <c r="T270" s="4"/>
      <c r="U270" s="4"/>
      <c r="V270" s="4"/>
      <c r="W270" s="4"/>
      <c r="X270" s="4"/>
      <c r="Y270" s="4"/>
      <c r="Z270" s="2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4"/>
    </row>
    <row r="271" spans="1:43" ht="12.75" hidden="1">
      <c r="A271" s="2"/>
      <c r="B271" s="3">
        <f t="shared" si="66"/>
        <v>19</v>
      </c>
      <c r="C271" s="2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>
        <f t="shared" si="68"/>
        <v>0</v>
      </c>
      <c r="S271" s="22">
        <f t="shared" si="69"/>
        <v>0</v>
      </c>
      <c r="T271" s="4"/>
      <c r="U271" s="4"/>
      <c r="V271" s="4"/>
      <c r="W271" s="4"/>
      <c r="X271" s="4"/>
      <c r="Y271" s="4"/>
      <c r="Z271" s="2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4"/>
    </row>
    <row r="272" spans="1:43" ht="12.75" hidden="1">
      <c r="A272" s="2"/>
      <c r="B272" s="3">
        <f t="shared" si="66"/>
        <v>20</v>
      </c>
      <c r="C272" s="2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>
        <f t="shared" si="68"/>
        <v>0</v>
      </c>
      <c r="S272" s="22">
        <f t="shared" si="69"/>
        <v>0</v>
      </c>
      <c r="T272" s="4"/>
      <c r="U272" s="4"/>
      <c r="V272" s="4"/>
      <c r="W272" s="4"/>
      <c r="X272" s="4"/>
      <c r="Y272" s="4"/>
      <c r="Z272" s="2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4"/>
    </row>
    <row r="273" spans="1:43" ht="12.75">
      <c r="A273" s="2"/>
      <c r="B273" s="23"/>
      <c r="C273" s="24" t="str">
        <f>+C244</f>
        <v>   Укупно</v>
      </c>
      <c r="D273" s="24"/>
      <c r="E273" s="24"/>
      <c r="F273" s="24">
        <f aca="true" t="shared" si="74" ref="F273:R273">SUM(F253:F272)</f>
        <v>41700</v>
      </c>
      <c r="G273" s="24">
        <f t="shared" si="74"/>
        <v>50650</v>
      </c>
      <c r="H273" s="24">
        <f t="shared" si="74"/>
        <v>58300</v>
      </c>
      <c r="I273" s="24">
        <f t="shared" si="74"/>
        <v>103100</v>
      </c>
      <c r="J273" s="24">
        <f t="shared" si="74"/>
        <v>103100</v>
      </c>
      <c r="K273" s="24">
        <f t="shared" si="74"/>
        <v>100100</v>
      </c>
      <c r="L273" s="24">
        <f t="shared" si="74"/>
        <v>117100</v>
      </c>
      <c r="M273" s="24">
        <f t="shared" si="74"/>
        <v>110200</v>
      </c>
      <c r="N273" s="24">
        <f t="shared" si="74"/>
        <v>93600</v>
      </c>
      <c r="O273" s="24">
        <f t="shared" si="74"/>
        <v>84250</v>
      </c>
      <c r="P273" s="24">
        <f t="shared" si="74"/>
        <v>72150</v>
      </c>
      <c r="Q273" s="24">
        <f t="shared" si="74"/>
        <v>66450</v>
      </c>
      <c r="R273" s="24">
        <f t="shared" si="74"/>
        <v>1000700</v>
      </c>
      <c r="S273" s="25">
        <f t="shared" si="69"/>
        <v>1</v>
      </c>
      <c r="T273" s="4"/>
      <c r="U273" s="4"/>
      <c r="V273" s="4"/>
      <c r="W273" s="4"/>
      <c r="X273" s="4"/>
      <c r="Y273" s="4"/>
      <c r="Z273" s="2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4"/>
    </row>
    <row r="274" spans="1:43" ht="12.75">
      <c r="A274" s="2"/>
      <c r="B274" s="3"/>
      <c r="C274" s="2"/>
      <c r="D274" s="2"/>
      <c r="E274" s="2"/>
      <c r="F274" s="22">
        <f aca="true" t="shared" si="75" ref="F274:R274">F273/$R273</f>
        <v>0.04167083041870691</v>
      </c>
      <c r="G274" s="22">
        <f t="shared" si="75"/>
        <v>0.0506145698011392</v>
      </c>
      <c r="H274" s="22">
        <f t="shared" si="75"/>
        <v>0.058259218547017086</v>
      </c>
      <c r="I274" s="22">
        <f t="shared" si="75"/>
        <v>0.10302788048366143</v>
      </c>
      <c r="J274" s="22">
        <f t="shared" si="75"/>
        <v>0.10302788048366143</v>
      </c>
      <c r="K274" s="22">
        <f t="shared" si="75"/>
        <v>0.10002997901468971</v>
      </c>
      <c r="L274" s="22">
        <f t="shared" si="75"/>
        <v>0.11701808733886279</v>
      </c>
      <c r="M274" s="22">
        <f t="shared" si="75"/>
        <v>0.11012291396022784</v>
      </c>
      <c r="N274" s="22">
        <f t="shared" si="75"/>
        <v>0.09353452583191765</v>
      </c>
      <c r="O274" s="22">
        <f t="shared" si="75"/>
        <v>0.08419106625362247</v>
      </c>
      <c r="P274" s="22">
        <f t="shared" si="75"/>
        <v>0.07209953032876987</v>
      </c>
      <c r="Q274" s="22">
        <f t="shared" si="75"/>
        <v>0.0664035175377236</v>
      </c>
      <c r="R274" s="22">
        <f t="shared" si="75"/>
        <v>1</v>
      </c>
      <c r="S274" s="22"/>
      <c r="T274" s="4"/>
      <c r="U274" s="4"/>
      <c r="V274" s="4"/>
      <c r="W274" s="4"/>
      <c r="X274" s="4"/>
      <c r="Y274" s="4"/>
      <c r="Z274" s="2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4"/>
    </row>
    <row r="275" spans="1:43" ht="12.75">
      <c r="A275" s="2"/>
      <c r="B275" s="3"/>
      <c r="C275" s="2"/>
      <c r="D275" s="2"/>
      <c r="E275" s="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4"/>
      <c r="U275" s="4"/>
      <c r="V275" s="4"/>
      <c r="W275" s="4"/>
      <c r="X275" s="4"/>
      <c r="Y275" s="4"/>
      <c r="Z275" s="2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4"/>
    </row>
    <row r="276" spans="1:43" ht="12.75">
      <c r="A276" s="2"/>
      <c r="B276" s="3"/>
      <c r="C276" s="2"/>
      <c r="D276" s="2"/>
      <c r="E276" s="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4"/>
      <c r="U276" s="4"/>
      <c r="V276" s="4"/>
      <c r="W276" s="4"/>
      <c r="X276" s="4"/>
      <c r="Y276" s="4"/>
      <c r="Z276" s="2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4"/>
    </row>
    <row r="277" spans="1:43" ht="12.75">
      <c r="A277" s="2"/>
      <c r="B277" s="3"/>
      <c r="C277" s="2"/>
      <c r="D277" s="2"/>
      <c r="E277" s="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4"/>
      <c r="U277" s="4"/>
      <c r="V277" s="4"/>
      <c r="W277" s="4"/>
      <c r="X277" s="4"/>
      <c r="Y277" s="4"/>
      <c r="Z277" s="2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4"/>
    </row>
    <row r="278" spans="1:43" ht="12.75">
      <c r="A278" s="2"/>
      <c r="B278" s="3"/>
      <c r="C278" s="2"/>
      <c r="D278" s="2"/>
      <c r="E278" s="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4"/>
      <c r="U278" s="4"/>
      <c r="V278" s="4"/>
      <c r="W278" s="4"/>
      <c r="X278" s="4"/>
      <c r="Y278" s="4"/>
      <c r="Z278" s="2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4"/>
    </row>
    <row r="279" spans="1:43" ht="12.75">
      <c r="A279" s="2"/>
      <c r="B279" s="3"/>
      <c r="C279" s="2"/>
      <c r="D279" s="2"/>
      <c r="E279" s="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4"/>
      <c r="U279" s="4"/>
      <c r="V279" s="4"/>
      <c r="W279" s="4"/>
      <c r="X279" s="4"/>
      <c r="Y279" s="4"/>
      <c r="Z279" s="2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4"/>
    </row>
    <row r="280" spans="1:43" ht="12.75">
      <c r="A280" s="2"/>
      <c r="B280" s="3"/>
      <c r="C280" s="2"/>
      <c r="D280" s="2"/>
      <c r="E280" s="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4"/>
      <c r="U280" s="4"/>
      <c r="V280" s="4"/>
      <c r="W280" s="4"/>
      <c r="X280" s="4"/>
      <c r="Y280" s="4"/>
      <c r="Z280" s="2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4"/>
    </row>
    <row r="281" spans="1:43" ht="12.75">
      <c r="A281" s="2"/>
      <c r="B281" s="3"/>
      <c r="C281" s="2"/>
      <c r="D281" s="2"/>
      <c r="E281" s="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4"/>
      <c r="U281" s="4"/>
      <c r="V281" s="4"/>
      <c r="W281" s="4"/>
      <c r="X281" s="4"/>
      <c r="Y281" s="4"/>
      <c r="Z281" s="2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4"/>
    </row>
    <row r="282" spans="1:43" ht="12.75">
      <c r="A282" s="2"/>
      <c r="B282" s="3"/>
      <c r="C282" s="2"/>
      <c r="D282" s="2"/>
      <c r="E282" s="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4"/>
      <c r="U282" s="4"/>
      <c r="V282" s="4"/>
      <c r="W282" s="4"/>
      <c r="X282" s="4"/>
      <c r="Y282" s="4"/>
      <c r="Z282" s="2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4"/>
    </row>
    <row r="283" spans="1:43" ht="12.75">
      <c r="A283" s="2"/>
      <c r="B283" s="3"/>
      <c r="C283" s="2"/>
      <c r="D283" s="2"/>
      <c r="E283" s="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4"/>
      <c r="U283" s="4"/>
      <c r="V283" s="4"/>
      <c r="W283" s="4"/>
      <c r="X283" s="4"/>
      <c r="Y283" s="4"/>
      <c r="Z283" s="2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4"/>
    </row>
    <row r="284" spans="1:43" ht="12.75">
      <c r="A284" s="2"/>
      <c r="B284" s="3"/>
      <c r="C284" s="2"/>
      <c r="D284" s="2"/>
      <c r="E284" s="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4"/>
      <c r="U284" s="4"/>
      <c r="V284" s="4"/>
      <c r="W284" s="4"/>
      <c r="X284" s="4"/>
      <c r="Y284" s="4"/>
      <c r="Z284" s="2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4"/>
    </row>
    <row r="285" spans="1:43" ht="12.75">
      <c r="A285" s="2"/>
      <c r="B285" s="3"/>
      <c r="C285" s="2"/>
      <c r="D285" s="2"/>
      <c r="E285" s="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4"/>
      <c r="U285" s="4"/>
      <c r="V285" s="4"/>
      <c r="W285" s="4"/>
      <c r="X285" s="4"/>
      <c r="Y285" s="4"/>
      <c r="Z285" s="2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4"/>
    </row>
    <row r="286" spans="1:43" ht="12.75">
      <c r="A286" s="2"/>
      <c r="B286" s="3"/>
      <c r="C286" s="2"/>
      <c r="D286" s="2"/>
      <c r="E286" s="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4"/>
      <c r="U286" s="4"/>
      <c r="V286" s="4"/>
      <c r="W286" s="4"/>
      <c r="X286" s="4"/>
      <c r="Y286" s="4"/>
      <c r="Z286" s="2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4"/>
    </row>
    <row r="287" spans="1:43" ht="12.75">
      <c r="A287" s="2"/>
      <c r="B287" s="3"/>
      <c r="C287" s="2"/>
      <c r="D287" s="2"/>
      <c r="E287" s="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4"/>
      <c r="U287" s="4"/>
      <c r="V287" s="4"/>
      <c r="W287" s="4"/>
      <c r="X287" s="4"/>
      <c r="Y287" s="4"/>
      <c r="Z287" s="2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4"/>
    </row>
    <row r="288" spans="1:43" ht="12.75">
      <c r="A288" s="2"/>
      <c r="B288" s="3"/>
      <c r="C288" s="2"/>
      <c r="D288" s="2"/>
      <c r="E288" s="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4"/>
      <c r="U288" s="4"/>
      <c r="V288" s="4"/>
      <c r="W288" s="4"/>
      <c r="X288" s="4"/>
      <c r="Y288" s="4"/>
      <c r="Z288" s="2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4"/>
    </row>
    <row r="289" spans="1:43" ht="12.75">
      <c r="A289" s="2"/>
      <c r="B289" s="3"/>
      <c r="C289" s="2"/>
      <c r="D289" s="2"/>
      <c r="E289" s="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4"/>
      <c r="U289" s="4"/>
      <c r="V289" s="4"/>
      <c r="W289" s="4"/>
      <c r="X289" s="4"/>
      <c r="Y289" s="4"/>
      <c r="Z289" s="2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4"/>
    </row>
    <row r="290" spans="1:43" ht="12.75">
      <c r="A290" s="2"/>
      <c r="B290" s="3"/>
      <c r="C290" s="2"/>
      <c r="D290" s="2"/>
      <c r="E290" s="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4"/>
      <c r="U290" s="4"/>
      <c r="V290" s="4"/>
      <c r="W290" s="4"/>
      <c r="X290" s="4"/>
      <c r="Y290" s="4"/>
      <c r="Z290" s="2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4"/>
    </row>
    <row r="291" spans="1:43" ht="12.75">
      <c r="A291" s="2"/>
      <c r="B291" s="3"/>
      <c r="C291" s="2"/>
      <c r="D291" s="2"/>
      <c r="E291" s="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4"/>
      <c r="U291" s="4"/>
      <c r="V291" s="4"/>
      <c r="W291" s="4"/>
      <c r="X291" s="4"/>
      <c r="Y291" s="4"/>
      <c r="Z291" s="2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4"/>
    </row>
    <row r="292" spans="1:43" ht="12.75">
      <c r="A292" s="2"/>
      <c r="B292" s="3"/>
      <c r="C292" s="2"/>
      <c r="D292" s="2"/>
      <c r="E292" s="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4"/>
      <c r="U292" s="4"/>
      <c r="V292" s="4"/>
      <c r="W292" s="4"/>
      <c r="X292" s="4"/>
      <c r="Y292" s="4"/>
      <c r="Z292" s="2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4"/>
    </row>
    <row r="293" spans="1:43" ht="12.75">
      <c r="A293" s="2"/>
      <c r="B293" s="3"/>
      <c r="C293" s="2"/>
      <c r="D293" s="2"/>
      <c r="E293" s="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4"/>
      <c r="U293" s="4"/>
      <c r="V293" s="4"/>
      <c r="W293" s="4"/>
      <c r="X293" s="4"/>
      <c r="Y293" s="4"/>
      <c r="Z293" s="2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4"/>
    </row>
    <row r="294" spans="1:43" ht="12.75">
      <c r="A294" s="2"/>
      <c r="B294" s="3"/>
      <c r="C294" s="2"/>
      <c r="D294" s="2"/>
      <c r="E294" s="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4"/>
      <c r="U294" s="4"/>
      <c r="V294" s="4"/>
      <c r="W294" s="4"/>
      <c r="X294" s="4"/>
      <c r="Y294" s="4"/>
      <c r="Z294" s="2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4"/>
    </row>
    <row r="295" spans="1:43" ht="12.75">
      <c r="A295" s="2"/>
      <c r="B295" s="3"/>
      <c r="C295" s="2"/>
      <c r="D295" s="2"/>
      <c r="E295" s="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4"/>
      <c r="U295" s="4"/>
      <c r="V295" s="4"/>
      <c r="W295" s="4"/>
      <c r="X295" s="4"/>
      <c r="Y295" s="4"/>
      <c r="Z295" s="2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4"/>
    </row>
    <row r="296" spans="1:43" ht="12.75">
      <c r="A296" s="2"/>
      <c r="B296" s="3"/>
      <c r="C296" s="2"/>
      <c r="D296" s="2"/>
      <c r="E296" s="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4"/>
      <c r="U296" s="4"/>
      <c r="V296" s="4"/>
      <c r="W296" s="4"/>
      <c r="X296" s="4"/>
      <c r="Y296" s="4"/>
      <c r="Z296" s="2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4"/>
    </row>
    <row r="297" spans="1:43" ht="12.75">
      <c r="A297" s="2"/>
      <c r="B297" s="3"/>
      <c r="C297" s="2"/>
      <c r="D297" s="2"/>
      <c r="E297" s="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4"/>
      <c r="U297" s="4"/>
      <c r="V297" s="4"/>
      <c r="W297" s="4"/>
      <c r="X297" s="4"/>
      <c r="Y297" s="4"/>
      <c r="Z297" s="2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4"/>
    </row>
    <row r="298" spans="1:43" ht="12.75">
      <c r="A298" s="2"/>
      <c r="B298" s="3"/>
      <c r="C298" s="2"/>
      <c r="D298" s="2"/>
      <c r="E298" s="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4"/>
      <c r="U298" s="4"/>
      <c r="V298" s="4"/>
      <c r="W298" s="4"/>
      <c r="X298" s="4"/>
      <c r="Y298" s="4"/>
      <c r="Z298" s="2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4"/>
    </row>
    <row r="299" spans="1:43" ht="12.75">
      <c r="A299" s="2"/>
      <c r="B299" s="3"/>
      <c r="C299" s="2"/>
      <c r="D299" s="2"/>
      <c r="E299" s="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4"/>
      <c r="U299" s="4"/>
      <c r="V299" s="4"/>
      <c r="W299" s="4"/>
      <c r="X299" s="4"/>
      <c r="Y299" s="4"/>
      <c r="Z299" s="2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4"/>
    </row>
    <row r="300" spans="1:43" ht="12.75">
      <c r="A300" s="2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2"/>
      <c r="T300" s="4"/>
      <c r="U300" s="4"/>
      <c r="V300" s="4"/>
      <c r="W300" s="4"/>
      <c r="X300" s="4"/>
      <c r="Y300" s="4"/>
      <c r="Z300" s="2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4"/>
    </row>
    <row r="301" spans="1:43" ht="12.75">
      <c r="A301" s="2"/>
      <c r="B301" s="6" t="s">
        <v>200</v>
      </c>
      <c r="C301" s="7" t="s">
        <v>201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2"/>
      <c r="T301" s="4"/>
      <c r="U301" s="4"/>
      <c r="V301" s="4"/>
      <c r="W301" s="4"/>
      <c r="X301" s="4"/>
      <c r="Y301" s="4"/>
      <c r="Z301" s="2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4"/>
    </row>
    <row r="302" spans="1:43" ht="12.75">
      <c r="A302" s="2"/>
      <c r="B302" s="3"/>
      <c r="C302" s="2"/>
      <c r="D302" s="2"/>
      <c r="E302" s="2"/>
      <c r="F302" s="2" t="str">
        <f>D8</f>
        <v> - евра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2"/>
      <c r="T302" s="4"/>
      <c r="U302" s="4"/>
      <c r="V302" s="4"/>
      <c r="W302" s="4"/>
      <c r="X302" s="4"/>
      <c r="Y302" s="4"/>
      <c r="Z302" s="2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4"/>
    </row>
    <row r="303" spans="1:43" ht="12.75">
      <c r="A303" s="2"/>
      <c r="B303" s="10" t="str">
        <f>B110</f>
        <v>Р.б.</v>
      </c>
      <c r="C303" s="12" t="str">
        <f>C110</f>
        <v>  О п и с</v>
      </c>
      <c r="D303" s="12"/>
      <c r="E303" s="12"/>
      <c r="F303" s="20"/>
      <c r="G303" s="20" t="str">
        <f>G110</f>
        <v>  По месецима</v>
      </c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12" t="str">
        <f>R110</f>
        <v>  Укупно</v>
      </c>
      <c r="S303" s="22"/>
      <c r="T303" s="4"/>
      <c r="U303" s="4"/>
      <c r="V303" s="4"/>
      <c r="W303" s="4"/>
      <c r="X303" s="4"/>
      <c r="Y303" s="4"/>
      <c r="Z303" s="2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4"/>
    </row>
    <row r="304" spans="1:43" ht="12.75">
      <c r="A304" s="2"/>
      <c r="B304" s="16" t="str">
        <f>B111</f>
        <v> </v>
      </c>
      <c r="C304" s="17" t="str">
        <f>C111</f>
        <v> </v>
      </c>
      <c r="D304" s="17"/>
      <c r="E304" s="17"/>
      <c r="F304" s="17" t="str">
        <f>F111</f>
        <v>        1</v>
      </c>
      <c r="G304" s="17" t="str">
        <f>G111</f>
        <v>        2</v>
      </c>
      <c r="H304" s="17" t="str">
        <f aca="true" t="shared" si="76" ref="H304:Q304">H111</f>
        <v>        3</v>
      </c>
      <c r="I304" s="17" t="str">
        <f t="shared" si="76"/>
        <v>        4</v>
      </c>
      <c r="J304" s="17" t="str">
        <f t="shared" si="76"/>
        <v>        5</v>
      </c>
      <c r="K304" s="17" t="str">
        <f t="shared" si="76"/>
        <v>        6</v>
      </c>
      <c r="L304" s="17" t="str">
        <f t="shared" si="76"/>
        <v>        7</v>
      </c>
      <c r="M304" s="17" t="str">
        <f t="shared" si="76"/>
        <v>        8</v>
      </c>
      <c r="N304" s="17" t="str">
        <f t="shared" si="76"/>
        <v>        9</v>
      </c>
      <c r="O304" s="17" t="str">
        <f t="shared" si="76"/>
        <v>        10</v>
      </c>
      <c r="P304" s="17" t="str">
        <f t="shared" si="76"/>
        <v>        11</v>
      </c>
      <c r="Q304" s="17" t="str">
        <f t="shared" si="76"/>
        <v>        12</v>
      </c>
      <c r="R304" s="17" t="str">
        <f>R111</f>
        <v> </v>
      </c>
      <c r="S304" s="22"/>
      <c r="T304" s="4"/>
      <c r="U304" s="4"/>
      <c r="V304" s="4"/>
      <c r="W304" s="4"/>
      <c r="X304" s="4"/>
      <c r="Y304" s="4"/>
      <c r="Z304" s="2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4"/>
    </row>
    <row r="305" spans="1:43" ht="12.75">
      <c r="A305" s="2"/>
      <c r="B305" s="3">
        <f aca="true" t="shared" si="77" ref="B305:B344">B112</f>
        <v>1</v>
      </c>
      <c r="C305" s="2" t="str">
        <f>+C204</f>
        <v>Хамлет – А</v>
      </c>
      <c r="D305" s="9"/>
      <c r="E305" s="9"/>
      <c r="F305" s="9">
        <f aca="true" t="shared" si="78" ref="F305:Q305">+F204+F205-F449</f>
        <v>2050</v>
      </c>
      <c r="G305" s="9">
        <f t="shared" si="78"/>
        <v>2550</v>
      </c>
      <c r="H305" s="9">
        <f t="shared" si="78"/>
        <v>3050</v>
      </c>
      <c r="I305" s="9">
        <f t="shared" si="78"/>
        <v>3050</v>
      </c>
      <c r="J305" s="9">
        <f t="shared" si="78"/>
        <v>3050</v>
      </c>
      <c r="K305" s="9">
        <f t="shared" si="78"/>
        <v>3050</v>
      </c>
      <c r="L305" s="9">
        <f t="shared" si="78"/>
        <v>3050</v>
      </c>
      <c r="M305" s="9">
        <f t="shared" si="78"/>
        <v>3050</v>
      </c>
      <c r="N305" s="9">
        <f t="shared" si="78"/>
        <v>2550</v>
      </c>
      <c r="O305" s="9">
        <f t="shared" si="78"/>
        <v>2050</v>
      </c>
      <c r="P305" s="9">
        <f t="shared" si="78"/>
        <v>1550</v>
      </c>
      <c r="Q305" s="9">
        <f t="shared" si="78"/>
        <v>1550</v>
      </c>
      <c r="R305" s="9">
        <f aca="true" t="shared" si="79" ref="R305:R324">SUM(F305:Q305)</f>
        <v>30600</v>
      </c>
      <c r="S305" s="22">
        <f aca="true" t="shared" si="80" ref="S305:S345">R305/R$345</f>
        <v>0.038670542145835964</v>
      </c>
      <c r="T305" s="4"/>
      <c r="U305" s="4"/>
      <c r="V305" s="4"/>
      <c r="W305" s="4"/>
      <c r="X305" s="4"/>
      <c r="Y305" s="4"/>
      <c r="Z305" s="2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4"/>
    </row>
    <row r="306" spans="1:43" ht="12.75">
      <c r="A306" s="2"/>
      <c r="B306" s="3">
        <f t="shared" si="77"/>
        <v>2</v>
      </c>
      <c r="C306" s="2" t="str">
        <f aca="true" t="shared" si="81" ref="C306:C324">+C87</f>
        <v>Хамлет – Р</v>
      </c>
      <c r="D306" s="9"/>
      <c r="E306" s="9"/>
      <c r="F306" s="9">
        <f aca="true" t="shared" si="82" ref="F306:Q306">+F206+F207-F450</f>
        <v>7800</v>
      </c>
      <c r="G306" s="9">
        <f t="shared" si="82"/>
        <v>11400</v>
      </c>
      <c r="H306" s="9">
        <f t="shared" si="82"/>
        <v>14700</v>
      </c>
      <c r="I306" s="9">
        <f t="shared" si="82"/>
        <v>16400</v>
      </c>
      <c r="J306" s="9">
        <f t="shared" si="82"/>
        <v>16400</v>
      </c>
      <c r="K306" s="9">
        <f t="shared" si="82"/>
        <v>16400</v>
      </c>
      <c r="L306" s="9">
        <f t="shared" si="82"/>
        <v>15400</v>
      </c>
      <c r="M306" s="9">
        <f t="shared" si="82"/>
        <v>14400</v>
      </c>
      <c r="N306" s="9">
        <f t="shared" si="82"/>
        <v>10500</v>
      </c>
      <c r="O306" s="9">
        <f t="shared" si="82"/>
        <v>7500</v>
      </c>
      <c r="P306" s="9">
        <f t="shared" si="82"/>
        <v>5200</v>
      </c>
      <c r="Q306" s="9">
        <f t="shared" si="82"/>
        <v>4500</v>
      </c>
      <c r="R306" s="9">
        <f t="shared" si="79"/>
        <v>140600</v>
      </c>
      <c r="S306" s="22">
        <f t="shared" si="80"/>
        <v>0.1776822949576646</v>
      </c>
      <c r="T306" s="4"/>
      <c r="U306" s="4"/>
      <c r="V306" s="4"/>
      <c r="W306" s="4"/>
      <c r="X306" s="4"/>
      <c r="Y306" s="4"/>
      <c r="Z306" s="2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4"/>
    </row>
    <row r="307" spans="1:43" ht="12.75">
      <c r="A307" s="2"/>
      <c r="B307" s="3">
        <f t="shared" si="77"/>
        <v>3</v>
      </c>
      <c r="C307" s="2" t="str">
        <f t="shared" si="81"/>
        <v>Госпођа министарка</v>
      </c>
      <c r="D307" s="9"/>
      <c r="E307" s="9"/>
      <c r="F307" s="9">
        <f aca="true" t="shared" si="83" ref="F307:Q307">+F208+F209-F451</f>
        <v>3200</v>
      </c>
      <c r="G307" s="9">
        <f t="shared" si="83"/>
        <v>3700</v>
      </c>
      <c r="H307" s="9">
        <f t="shared" si="83"/>
        <v>4200</v>
      </c>
      <c r="I307" s="9">
        <f t="shared" si="83"/>
        <v>4200</v>
      </c>
      <c r="J307" s="9">
        <f t="shared" si="83"/>
        <v>4200</v>
      </c>
      <c r="K307" s="9">
        <f t="shared" si="83"/>
        <v>4200</v>
      </c>
      <c r="L307" s="9">
        <f t="shared" si="83"/>
        <v>4200</v>
      </c>
      <c r="M307" s="9">
        <f t="shared" si="83"/>
        <v>4200</v>
      </c>
      <c r="N307" s="9">
        <f t="shared" si="83"/>
        <v>3700</v>
      </c>
      <c r="O307" s="9">
        <f t="shared" si="83"/>
        <v>3200</v>
      </c>
      <c r="P307" s="9">
        <f t="shared" si="83"/>
        <v>2700</v>
      </c>
      <c r="Q307" s="9">
        <f t="shared" si="83"/>
        <v>2700</v>
      </c>
      <c r="R307" s="9">
        <f t="shared" si="79"/>
        <v>44400</v>
      </c>
      <c r="S307" s="22">
        <f t="shared" si="80"/>
        <v>0.05611019840768356</v>
      </c>
      <c r="T307" s="4"/>
      <c r="U307" s="4"/>
      <c r="V307" s="4"/>
      <c r="W307" s="4"/>
      <c r="X307" s="4"/>
      <c r="Y307" s="4"/>
      <c r="Z307" s="2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4"/>
    </row>
    <row r="308" spans="1:43" ht="12.75">
      <c r="A308" s="2"/>
      <c r="B308" s="3">
        <f t="shared" si="77"/>
        <v>4</v>
      </c>
      <c r="C308" s="2" t="str">
        <f t="shared" si="81"/>
        <v>Госпођа министарка – Р</v>
      </c>
      <c r="D308" s="9"/>
      <c r="E308" s="9"/>
      <c r="F308" s="9">
        <f aca="true" t="shared" si="84" ref="F308:Q308">+F210+F211-F452</f>
        <v>4800</v>
      </c>
      <c r="G308" s="9">
        <f t="shared" si="84"/>
        <v>6500</v>
      </c>
      <c r="H308" s="9">
        <f t="shared" si="84"/>
        <v>7450</v>
      </c>
      <c r="I308" s="9">
        <f t="shared" si="84"/>
        <v>8400</v>
      </c>
      <c r="J308" s="9">
        <f t="shared" si="84"/>
        <v>8400</v>
      </c>
      <c r="K308" s="9">
        <f t="shared" si="84"/>
        <v>8400</v>
      </c>
      <c r="L308" s="9">
        <f t="shared" si="84"/>
        <v>7850</v>
      </c>
      <c r="M308" s="9">
        <f t="shared" si="84"/>
        <v>7300</v>
      </c>
      <c r="N308" s="9">
        <f t="shared" si="84"/>
        <v>5000</v>
      </c>
      <c r="O308" s="9">
        <f t="shared" si="84"/>
        <v>3750</v>
      </c>
      <c r="P308" s="9">
        <f t="shared" si="84"/>
        <v>2700</v>
      </c>
      <c r="Q308" s="9">
        <f t="shared" si="84"/>
        <v>2700</v>
      </c>
      <c r="R308" s="9">
        <f t="shared" si="79"/>
        <v>73250</v>
      </c>
      <c r="S308" s="22">
        <f t="shared" si="80"/>
        <v>0.09256918994060406</v>
      </c>
      <c r="T308" s="4"/>
      <c r="U308" s="4"/>
      <c r="V308" s="4"/>
      <c r="W308" s="4"/>
      <c r="X308" s="4"/>
      <c r="Y308" s="4"/>
      <c r="Z308" s="2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4"/>
    </row>
    <row r="309" spans="1:43" ht="12.75">
      <c r="A309" s="2"/>
      <c r="B309" s="3">
        <f t="shared" si="77"/>
        <v>5</v>
      </c>
      <c r="C309" s="2" t="str">
        <f t="shared" si="81"/>
        <v>Војцек</v>
      </c>
      <c r="D309" s="9"/>
      <c r="E309" s="9"/>
      <c r="F309" s="9">
        <f aca="true" t="shared" si="85" ref="F309:Q309">+F212+F213-F453</f>
        <v>3000</v>
      </c>
      <c r="G309" s="9">
        <f t="shared" si="85"/>
        <v>3500</v>
      </c>
      <c r="H309" s="9">
        <f t="shared" si="85"/>
        <v>4000</v>
      </c>
      <c r="I309" s="9">
        <f t="shared" si="85"/>
        <v>4000</v>
      </c>
      <c r="J309" s="9">
        <f t="shared" si="85"/>
        <v>4000</v>
      </c>
      <c r="K309" s="9">
        <f t="shared" si="85"/>
        <v>4000</v>
      </c>
      <c r="L309" s="9">
        <f t="shared" si="85"/>
        <v>4000</v>
      </c>
      <c r="M309" s="9">
        <f t="shared" si="85"/>
        <v>4000</v>
      </c>
      <c r="N309" s="9">
        <f t="shared" si="85"/>
        <v>3500</v>
      </c>
      <c r="O309" s="9">
        <f t="shared" si="85"/>
        <v>3000</v>
      </c>
      <c r="P309" s="9">
        <f t="shared" si="85"/>
        <v>2500</v>
      </c>
      <c r="Q309" s="9">
        <f t="shared" si="85"/>
        <v>2500</v>
      </c>
      <c r="R309" s="9">
        <f t="shared" si="79"/>
        <v>42000</v>
      </c>
      <c r="S309" s="22">
        <f t="shared" si="80"/>
        <v>0.053077214709970934</v>
      </c>
      <c r="T309" s="4"/>
      <c r="U309" s="4"/>
      <c r="V309" s="4"/>
      <c r="W309" s="4"/>
      <c r="X309" s="4"/>
      <c r="Y309" s="4"/>
      <c r="Z309" s="2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4"/>
    </row>
    <row r="310" spans="1:43" ht="12.75">
      <c r="A310" s="2"/>
      <c r="B310" s="3">
        <f t="shared" si="77"/>
        <v>6</v>
      </c>
      <c r="C310" s="2" t="str">
        <f t="shared" si="81"/>
        <v>Војцек – Р</v>
      </c>
      <c r="D310" s="9"/>
      <c r="E310" s="9"/>
      <c r="F310" s="9">
        <f aca="true" t="shared" si="86" ref="F310:Q310">+F214+F215-F454</f>
        <v>7100</v>
      </c>
      <c r="G310" s="9">
        <f t="shared" si="86"/>
        <v>9250</v>
      </c>
      <c r="H310" s="9">
        <f t="shared" si="86"/>
        <v>11150</v>
      </c>
      <c r="I310" s="9">
        <f t="shared" si="86"/>
        <v>11900</v>
      </c>
      <c r="J310" s="9">
        <f t="shared" si="86"/>
        <v>11900</v>
      </c>
      <c r="K310" s="9">
        <f t="shared" si="86"/>
        <v>11900</v>
      </c>
      <c r="L310" s="9">
        <f t="shared" si="86"/>
        <v>11150</v>
      </c>
      <c r="M310" s="9">
        <f t="shared" si="86"/>
        <v>10700</v>
      </c>
      <c r="N310" s="9">
        <f t="shared" si="86"/>
        <v>9100</v>
      </c>
      <c r="O310" s="9">
        <f t="shared" si="86"/>
        <v>6950</v>
      </c>
      <c r="P310" s="9">
        <f t="shared" si="86"/>
        <v>6100</v>
      </c>
      <c r="Q310" s="9">
        <f t="shared" si="86"/>
        <v>5600</v>
      </c>
      <c r="R310" s="9">
        <f t="shared" si="79"/>
        <v>112800</v>
      </c>
      <c r="S310" s="22">
        <f t="shared" si="80"/>
        <v>0.14255023379249337</v>
      </c>
      <c r="T310" s="4"/>
      <c r="U310" s="4"/>
      <c r="V310" s="4"/>
      <c r="W310" s="4"/>
      <c r="X310" s="4"/>
      <c r="Y310" s="4"/>
      <c r="Z310" s="2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4"/>
    </row>
    <row r="311" spans="1:43" ht="12.75">
      <c r="A311" s="2"/>
      <c r="B311" s="3">
        <f t="shared" si="77"/>
        <v>7</v>
      </c>
      <c r="C311" s="2" t="str">
        <f t="shared" si="81"/>
        <v>Премијера – Данга</v>
      </c>
      <c r="D311" s="9"/>
      <c r="E311" s="9"/>
      <c r="F311" s="9">
        <f aca="true" t="shared" si="87" ref="F311:Q311">+F216+F217-F455</f>
        <v>0</v>
      </c>
      <c r="G311" s="9">
        <f t="shared" si="87"/>
        <v>0</v>
      </c>
      <c r="H311" s="9">
        <f t="shared" si="87"/>
        <v>0</v>
      </c>
      <c r="I311" s="9">
        <f t="shared" si="87"/>
        <v>5750</v>
      </c>
      <c r="J311" s="9">
        <f t="shared" si="87"/>
        <v>5750</v>
      </c>
      <c r="K311" s="9">
        <f t="shared" si="87"/>
        <v>5250</v>
      </c>
      <c r="L311" s="9">
        <f t="shared" si="87"/>
        <v>5250</v>
      </c>
      <c r="M311" s="9">
        <f t="shared" si="87"/>
        <v>5250</v>
      </c>
      <c r="N311" s="9">
        <f t="shared" si="87"/>
        <v>4250</v>
      </c>
      <c r="O311" s="9">
        <f t="shared" si="87"/>
        <v>4250</v>
      </c>
      <c r="P311" s="9">
        <f t="shared" si="87"/>
        <v>3450</v>
      </c>
      <c r="Q311" s="9">
        <f t="shared" si="87"/>
        <v>3450</v>
      </c>
      <c r="R311" s="9">
        <f t="shared" si="79"/>
        <v>42650</v>
      </c>
      <c r="S311" s="22">
        <f t="shared" si="80"/>
        <v>0.053898647794768106</v>
      </c>
      <c r="T311" s="4"/>
      <c r="U311" s="4"/>
      <c r="V311" s="4"/>
      <c r="W311" s="4"/>
      <c r="X311" s="4"/>
      <c r="Y311" s="4"/>
      <c r="Z311" s="2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4"/>
    </row>
    <row r="312" spans="1:43" ht="12.75">
      <c r="A312" s="2"/>
      <c r="B312" s="3">
        <f t="shared" si="77"/>
        <v>8</v>
      </c>
      <c r="C312" s="2" t="str">
        <f t="shared" si="81"/>
        <v>Премијера – Данга – Р</v>
      </c>
      <c r="D312" s="9"/>
      <c r="E312" s="9"/>
      <c r="F312" s="9">
        <f aca="true" t="shared" si="88" ref="F312:Q312">+F218+F219-F456</f>
        <v>0</v>
      </c>
      <c r="G312" s="9">
        <f t="shared" si="88"/>
        <v>0</v>
      </c>
      <c r="H312" s="9">
        <f t="shared" si="88"/>
        <v>0</v>
      </c>
      <c r="I312" s="9">
        <f t="shared" si="88"/>
        <v>32250</v>
      </c>
      <c r="J312" s="9">
        <f t="shared" si="88"/>
        <v>32250</v>
      </c>
      <c r="K312" s="9">
        <f t="shared" si="88"/>
        <v>29750</v>
      </c>
      <c r="L312" s="9">
        <f t="shared" si="88"/>
        <v>28350</v>
      </c>
      <c r="M312" s="9">
        <f t="shared" si="88"/>
        <v>25850</v>
      </c>
      <c r="N312" s="9">
        <f t="shared" si="88"/>
        <v>19350</v>
      </c>
      <c r="O312" s="9">
        <f t="shared" si="88"/>
        <v>18450</v>
      </c>
      <c r="P312" s="9">
        <f t="shared" si="88"/>
        <v>13550</v>
      </c>
      <c r="Q312" s="9">
        <f t="shared" si="88"/>
        <v>11750</v>
      </c>
      <c r="R312" s="9">
        <f t="shared" si="79"/>
        <v>211550</v>
      </c>
      <c r="S312" s="22">
        <f t="shared" si="80"/>
        <v>0.26734487552129405</v>
      </c>
      <c r="T312" s="4"/>
      <c r="U312" s="4"/>
      <c r="V312" s="4"/>
      <c r="W312" s="4"/>
      <c r="X312" s="4"/>
      <c r="Y312" s="4"/>
      <c r="Z312" s="2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4"/>
    </row>
    <row r="313" spans="1:43" ht="12.75">
      <c r="A313" s="2"/>
      <c r="B313" s="3">
        <f t="shared" si="77"/>
        <v>9</v>
      </c>
      <c r="C313" s="2" t="str">
        <f t="shared" si="81"/>
        <v>Премијера – Сирано </v>
      </c>
      <c r="D313" s="9"/>
      <c r="E313" s="9"/>
      <c r="F313" s="9">
        <f aca="true" t="shared" si="89" ref="F313:Q313">+F220+F221-F457</f>
        <v>0</v>
      </c>
      <c r="G313" s="9">
        <f t="shared" si="89"/>
        <v>0</v>
      </c>
      <c r="H313" s="9">
        <f t="shared" si="89"/>
        <v>0</v>
      </c>
      <c r="I313" s="9">
        <f t="shared" si="89"/>
        <v>0</v>
      </c>
      <c r="J313" s="9">
        <f t="shared" si="89"/>
        <v>0</v>
      </c>
      <c r="K313" s="9">
        <f t="shared" si="89"/>
        <v>0</v>
      </c>
      <c r="L313" s="9">
        <f t="shared" si="89"/>
        <v>6000</v>
      </c>
      <c r="M313" s="9">
        <f t="shared" si="89"/>
        <v>6000</v>
      </c>
      <c r="N313" s="9">
        <f t="shared" si="89"/>
        <v>5500</v>
      </c>
      <c r="O313" s="9">
        <f t="shared" si="89"/>
        <v>5500</v>
      </c>
      <c r="P313" s="9">
        <f t="shared" si="89"/>
        <v>5500</v>
      </c>
      <c r="Q313" s="9">
        <f t="shared" si="89"/>
        <v>4500</v>
      </c>
      <c r="R313" s="9">
        <f t="shared" si="79"/>
        <v>33000</v>
      </c>
      <c r="S313" s="22">
        <f t="shared" si="80"/>
        <v>0.04170352584354859</v>
      </c>
      <c r="T313" s="4"/>
      <c r="U313" s="4"/>
      <c r="V313" s="4"/>
      <c r="W313" s="4"/>
      <c r="X313" s="4"/>
      <c r="Y313" s="4"/>
      <c r="Z313" s="2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4"/>
    </row>
    <row r="314" spans="1:43" ht="12.75">
      <c r="A314" s="2"/>
      <c r="B314" s="3">
        <f t="shared" si="77"/>
        <v>10</v>
      </c>
      <c r="C314" s="2" t="str">
        <f t="shared" si="81"/>
        <v>Премијера – Сирано – Р</v>
      </c>
      <c r="D314" s="9"/>
      <c r="E314" s="9"/>
      <c r="F314" s="9">
        <f aca="true" t="shared" si="90" ref="F314:Q314">+F222+F223-F458</f>
        <v>0</v>
      </c>
      <c r="G314" s="9">
        <f t="shared" si="90"/>
        <v>0</v>
      </c>
      <c r="H314" s="9">
        <f t="shared" si="90"/>
        <v>0</v>
      </c>
      <c r="I314" s="9">
        <f t="shared" si="90"/>
        <v>0</v>
      </c>
      <c r="J314" s="9">
        <f t="shared" si="90"/>
        <v>0</v>
      </c>
      <c r="K314" s="9">
        <f t="shared" si="90"/>
        <v>0</v>
      </c>
      <c r="L314" s="9">
        <f t="shared" si="90"/>
        <v>12400</v>
      </c>
      <c r="M314" s="9">
        <f t="shared" si="90"/>
        <v>10000</v>
      </c>
      <c r="N314" s="9">
        <f t="shared" si="90"/>
        <v>10700</v>
      </c>
      <c r="O314" s="9">
        <f t="shared" si="90"/>
        <v>10150</v>
      </c>
      <c r="P314" s="9">
        <f t="shared" si="90"/>
        <v>9450</v>
      </c>
      <c r="Q314" s="9">
        <f t="shared" si="90"/>
        <v>7750</v>
      </c>
      <c r="R314" s="9">
        <f t="shared" si="79"/>
        <v>60450</v>
      </c>
      <c r="S314" s="22">
        <f t="shared" si="80"/>
        <v>0.07639327688613674</v>
      </c>
      <c r="T314" s="4"/>
      <c r="U314" s="4"/>
      <c r="V314" s="4"/>
      <c r="W314" s="4"/>
      <c r="X314" s="4"/>
      <c r="Y314" s="4"/>
      <c r="Z314" s="2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4"/>
    </row>
    <row r="315" spans="1:43" ht="12.75" hidden="1">
      <c r="A315" s="2"/>
      <c r="B315" s="3">
        <f t="shared" si="77"/>
        <v>11</v>
      </c>
      <c r="C315" s="2" t="str">
        <f t="shared" si="81"/>
        <v> -</v>
      </c>
      <c r="D315" s="9"/>
      <c r="E315" s="9"/>
      <c r="F315" s="9">
        <f aca="true" t="shared" si="91" ref="F315:Q315">+F224+F225-F459</f>
        <v>0</v>
      </c>
      <c r="G315" s="9">
        <f t="shared" si="91"/>
        <v>0</v>
      </c>
      <c r="H315" s="9">
        <f t="shared" si="91"/>
        <v>0</v>
      </c>
      <c r="I315" s="9">
        <f t="shared" si="91"/>
        <v>0</v>
      </c>
      <c r="J315" s="9">
        <f t="shared" si="91"/>
        <v>0</v>
      </c>
      <c r="K315" s="9">
        <f t="shared" si="91"/>
        <v>0</v>
      </c>
      <c r="L315" s="9">
        <f t="shared" si="91"/>
        <v>0</v>
      </c>
      <c r="M315" s="9">
        <f t="shared" si="91"/>
        <v>0</v>
      </c>
      <c r="N315" s="9">
        <f t="shared" si="91"/>
        <v>0</v>
      </c>
      <c r="O315" s="9">
        <f t="shared" si="91"/>
        <v>0</v>
      </c>
      <c r="P315" s="9">
        <f t="shared" si="91"/>
        <v>0</v>
      </c>
      <c r="Q315" s="9">
        <f t="shared" si="91"/>
        <v>0</v>
      </c>
      <c r="R315" s="9">
        <f t="shared" si="79"/>
        <v>0</v>
      </c>
      <c r="S315" s="22">
        <f t="shared" si="80"/>
        <v>0</v>
      </c>
      <c r="T315" s="4"/>
      <c r="U315" s="4"/>
      <c r="V315" s="4"/>
      <c r="W315" s="4"/>
      <c r="X315" s="4"/>
      <c r="Y315" s="4"/>
      <c r="Z315" s="2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4"/>
    </row>
    <row r="316" spans="1:43" ht="12.75" hidden="1">
      <c r="A316" s="2"/>
      <c r="B316" s="3">
        <f t="shared" si="77"/>
        <v>12</v>
      </c>
      <c r="C316" s="2" t="str">
        <f t="shared" si="81"/>
        <v> -</v>
      </c>
      <c r="D316" s="9"/>
      <c r="E316" s="9"/>
      <c r="F316" s="9">
        <f aca="true" t="shared" si="92" ref="F316:Q316">+F226+F227-F460</f>
        <v>0</v>
      </c>
      <c r="G316" s="9">
        <f t="shared" si="92"/>
        <v>0</v>
      </c>
      <c r="H316" s="9">
        <f t="shared" si="92"/>
        <v>0</v>
      </c>
      <c r="I316" s="9">
        <f t="shared" si="92"/>
        <v>0</v>
      </c>
      <c r="J316" s="9">
        <f t="shared" si="92"/>
        <v>0</v>
      </c>
      <c r="K316" s="9">
        <f t="shared" si="92"/>
        <v>0</v>
      </c>
      <c r="L316" s="9">
        <f t="shared" si="92"/>
        <v>0</v>
      </c>
      <c r="M316" s="9">
        <f t="shared" si="92"/>
        <v>0</v>
      </c>
      <c r="N316" s="9">
        <f t="shared" si="92"/>
        <v>0</v>
      </c>
      <c r="O316" s="9">
        <f t="shared" si="92"/>
        <v>0</v>
      </c>
      <c r="P316" s="9">
        <f t="shared" si="92"/>
        <v>0</v>
      </c>
      <c r="Q316" s="9">
        <f t="shared" si="92"/>
        <v>0</v>
      </c>
      <c r="R316" s="9">
        <f t="shared" si="79"/>
        <v>0</v>
      </c>
      <c r="S316" s="22">
        <f t="shared" si="80"/>
        <v>0</v>
      </c>
      <c r="T316" s="4"/>
      <c r="U316" s="4"/>
      <c r="V316" s="4"/>
      <c r="W316" s="4"/>
      <c r="X316" s="4"/>
      <c r="Y316" s="4"/>
      <c r="Z316" s="2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4"/>
    </row>
    <row r="317" spans="1:43" ht="12.75" hidden="1">
      <c r="A317" s="2"/>
      <c r="B317" s="3">
        <f t="shared" si="77"/>
        <v>13</v>
      </c>
      <c r="C317" s="2" t="str">
        <f t="shared" si="81"/>
        <v> -</v>
      </c>
      <c r="D317" s="9"/>
      <c r="E317" s="9"/>
      <c r="F317" s="9">
        <f aca="true" t="shared" si="93" ref="F317:Q317">+F228+F229-F461</f>
        <v>0</v>
      </c>
      <c r="G317" s="9">
        <f t="shared" si="93"/>
        <v>0</v>
      </c>
      <c r="H317" s="9">
        <f t="shared" si="93"/>
        <v>0</v>
      </c>
      <c r="I317" s="9">
        <f t="shared" si="93"/>
        <v>0</v>
      </c>
      <c r="J317" s="9">
        <f t="shared" si="93"/>
        <v>0</v>
      </c>
      <c r="K317" s="9">
        <f t="shared" si="93"/>
        <v>0</v>
      </c>
      <c r="L317" s="9">
        <f t="shared" si="93"/>
        <v>0</v>
      </c>
      <c r="M317" s="9">
        <f t="shared" si="93"/>
        <v>0</v>
      </c>
      <c r="N317" s="9">
        <f t="shared" si="93"/>
        <v>0</v>
      </c>
      <c r="O317" s="9">
        <f t="shared" si="93"/>
        <v>0</v>
      </c>
      <c r="P317" s="9">
        <f t="shared" si="93"/>
        <v>0</v>
      </c>
      <c r="Q317" s="9">
        <f t="shared" si="93"/>
        <v>0</v>
      </c>
      <c r="R317" s="9">
        <f t="shared" si="79"/>
        <v>0</v>
      </c>
      <c r="S317" s="22">
        <f t="shared" si="80"/>
        <v>0</v>
      </c>
      <c r="T317" s="4"/>
      <c r="U317" s="4"/>
      <c r="V317" s="4"/>
      <c r="W317" s="4"/>
      <c r="X317" s="4"/>
      <c r="Y317" s="4"/>
      <c r="Z317" s="2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4"/>
    </row>
    <row r="318" spans="1:43" ht="12.75" hidden="1">
      <c r="A318" s="2"/>
      <c r="B318" s="3">
        <f t="shared" si="77"/>
        <v>14</v>
      </c>
      <c r="C318" s="2" t="str">
        <f t="shared" si="81"/>
        <v> -</v>
      </c>
      <c r="D318" s="9"/>
      <c r="E318" s="9"/>
      <c r="F318" s="9">
        <f aca="true" t="shared" si="94" ref="F318:Q318">+F230+F231-F462</f>
        <v>0</v>
      </c>
      <c r="G318" s="9">
        <f t="shared" si="94"/>
        <v>0</v>
      </c>
      <c r="H318" s="9">
        <f t="shared" si="94"/>
        <v>0</v>
      </c>
      <c r="I318" s="9">
        <f t="shared" si="94"/>
        <v>0</v>
      </c>
      <c r="J318" s="9">
        <f t="shared" si="94"/>
        <v>0</v>
      </c>
      <c r="K318" s="9">
        <f t="shared" si="94"/>
        <v>0</v>
      </c>
      <c r="L318" s="9">
        <f t="shared" si="94"/>
        <v>0</v>
      </c>
      <c r="M318" s="9">
        <f t="shared" si="94"/>
        <v>0</v>
      </c>
      <c r="N318" s="9">
        <f t="shared" si="94"/>
        <v>0</v>
      </c>
      <c r="O318" s="9">
        <f t="shared" si="94"/>
        <v>0</v>
      </c>
      <c r="P318" s="9">
        <f t="shared" si="94"/>
        <v>0</v>
      </c>
      <c r="Q318" s="9">
        <f t="shared" si="94"/>
        <v>0</v>
      </c>
      <c r="R318" s="9">
        <f t="shared" si="79"/>
        <v>0</v>
      </c>
      <c r="S318" s="22">
        <f t="shared" si="80"/>
        <v>0</v>
      </c>
      <c r="T318" s="4"/>
      <c r="U318" s="4"/>
      <c r="V318" s="4"/>
      <c r="W318" s="4"/>
      <c r="X318" s="4"/>
      <c r="Y318" s="4"/>
      <c r="Z318" s="2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4"/>
    </row>
    <row r="319" spans="1:43" ht="12.75" hidden="1">
      <c r="A319" s="2"/>
      <c r="B319" s="3">
        <f t="shared" si="77"/>
        <v>15</v>
      </c>
      <c r="C319" s="2" t="str">
        <f t="shared" si="81"/>
        <v> -</v>
      </c>
      <c r="D319" s="9"/>
      <c r="E319" s="9"/>
      <c r="F319" s="9">
        <f aca="true" t="shared" si="95" ref="F319:Q319">+F232+F233-F463</f>
        <v>0</v>
      </c>
      <c r="G319" s="9">
        <f t="shared" si="95"/>
        <v>0</v>
      </c>
      <c r="H319" s="9">
        <f t="shared" si="95"/>
        <v>0</v>
      </c>
      <c r="I319" s="9">
        <f t="shared" si="95"/>
        <v>0</v>
      </c>
      <c r="J319" s="9">
        <f t="shared" si="95"/>
        <v>0</v>
      </c>
      <c r="K319" s="9">
        <f t="shared" si="95"/>
        <v>0</v>
      </c>
      <c r="L319" s="9">
        <f t="shared" si="95"/>
        <v>0</v>
      </c>
      <c r="M319" s="9">
        <f t="shared" si="95"/>
        <v>0</v>
      </c>
      <c r="N319" s="9">
        <f t="shared" si="95"/>
        <v>0</v>
      </c>
      <c r="O319" s="9">
        <f t="shared" si="95"/>
        <v>0</v>
      </c>
      <c r="P319" s="9">
        <f t="shared" si="95"/>
        <v>0</v>
      </c>
      <c r="Q319" s="9">
        <f t="shared" si="95"/>
        <v>0</v>
      </c>
      <c r="R319" s="9">
        <f t="shared" si="79"/>
        <v>0</v>
      </c>
      <c r="S319" s="22">
        <f t="shared" si="80"/>
        <v>0</v>
      </c>
      <c r="T319" s="4"/>
      <c r="U319" s="4"/>
      <c r="V319" s="4"/>
      <c r="W319" s="4"/>
      <c r="X319" s="4"/>
      <c r="Y319" s="4"/>
      <c r="Z319" s="2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4"/>
    </row>
    <row r="320" spans="1:43" ht="12.75" hidden="1">
      <c r="A320" s="2"/>
      <c r="B320" s="3">
        <f t="shared" si="77"/>
        <v>16</v>
      </c>
      <c r="C320" s="2" t="str">
        <f t="shared" si="81"/>
        <v> -</v>
      </c>
      <c r="D320" s="9"/>
      <c r="E320" s="9"/>
      <c r="F320" s="9">
        <f aca="true" t="shared" si="96" ref="F320:Q320">+F234+F235-F464</f>
        <v>0</v>
      </c>
      <c r="G320" s="9">
        <f t="shared" si="96"/>
        <v>0</v>
      </c>
      <c r="H320" s="9">
        <f t="shared" si="96"/>
        <v>0</v>
      </c>
      <c r="I320" s="9">
        <f t="shared" si="96"/>
        <v>0</v>
      </c>
      <c r="J320" s="9">
        <f t="shared" si="96"/>
        <v>0</v>
      </c>
      <c r="K320" s="9">
        <f t="shared" si="96"/>
        <v>0</v>
      </c>
      <c r="L320" s="9">
        <f t="shared" si="96"/>
        <v>0</v>
      </c>
      <c r="M320" s="9">
        <f t="shared" si="96"/>
        <v>0</v>
      </c>
      <c r="N320" s="9">
        <f t="shared" si="96"/>
        <v>0</v>
      </c>
      <c r="O320" s="9">
        <f t="shared" si="96"/>
        <v>0</v>
      </c>
      <c r="P320" s="9">
        <f t="shared" si="96"/>
        <v>0</v>
      </c>
      <c r="Q320" s="9">
        <f t="shared" si="96"/>
        <v>0</v>
      </c>
      <c r="R320" s="9">
        <f t="shared" si="79"/>
        <v>0</v>
      </c>
      <c r="S320" s="22">
        <f t="shared" si="80"/>
        <v>0</v>
      </c>
      <c r="T320" s="4"/>
      <c r="U320" s="4"/>
      <c r="V320" s="4"/>
      <c r="W320" s="4"/>
      <c r="X320" s="4"/>
      <c r="Y320" s="4"/>
      <c r="Z320" s="2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4"/>
    </row>
    <row r="321" spans="1:43" ht="12.75" hidden="1">
      <c r="A321" s="2"/>
      <c r="B321" s="3">
        <f t="shared" si="77"/>
        <v>17</v>
      </c>
      <c r="C321" s="2" t="str">
        <f t="shared" si="81"/>
        <v> -</v>
      </c>
      <c r="D321" s="9"/>
      <c r="E321" s="9"/>
      <c r="F321" s="9">
        <f aca="true" t="shared" si="97" ref="F321:Q321">+F236+F237-F465</f>
        <v>0</v>
      </c>
      <c r="G321" s="9">
        <f t="shared" si="97"/>
        <v>0</v>
      </c>
      <c r="H321" s="9">
        <f t="shared" si="97"/>
        <v>0</v>
      </c>
      <c r="I321" s="9">
        <f t="shared" si="97"/>
        <v>0</v>
      </c>
      <c r="J321" s="9">
        <f t="shared" si="97"/>
        <v>0</v>
      </c>
      <c r="K321" s="9">
        <f t="shared" si="97"/>
        <v>0</v>
      </c>
      <c r="L321" s="9">
        <f t="shared" si="97"/>
        <v>0</v>
      </c>
      <c r="M321" s="9">
        <f t="shared" si="97"/>
        <v>0</v>
      </c>
      <c r="N321" s="9">
        <f t="shared" si="97"/>
        <v>0</v>
      </c>
      <c r="O321" s="9">
        <f t="shared" si="97"/>
        <v>0</v>
      </c>
      <c r="P321" s="9">
        <f t="shared" si="97"/>
        <v>0</v>
      </c>
      <c r="Q321" s="9">
        <f t="shared" si="97"/>
        <v>0</v>
      </c>
      <c r="R321" s="9">
        <f t="shared" si="79"/>
        <v>0</v>
      </c>
      <c r="S321" s="22">
        <f t="shared" si="80"/>
        <v>0</v>
      </c>
      <c r="T321" s="4"/>
      <c r="U321" s="4"/>
      <c r="V321" s="4"/>
      <c r="W321" s="4"/>
      <c r="X321" s="4"/>
      <c r="Y321" s="4"/>
      <c r="Z321" s="2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4"/>
    </row>
    <row r="322" spans="1:43" ht="12.75" hidden="1">
      <c r="A322" s="2"/>
      <c r="B322" s="3">
        <f t="shared" si="77"/>
        <v>18</v>
      </c>
      <c r="C322" s="2" t="str">
        <f t="shared" si="81"/>
        <v> -</v>
      </c>
      <c r="D322" s="9"/>
      <c r="E322" s="9"/>
      <c r="F322" s="9">
        <f aca="true" t="shared" si="98" ref="F322:Q322">+F238+F239-F466</f>
        <v>0</v>
      </c>
      <c r="G322" s="9">
        <f t="shared" si="98"/>
        <v>0</v>
      </c>
      <c r="H322" s="9">
        <f t="shared" si="98"/>
        <v>0</v>
      </c>
      <c r="I322" s="9">
        <f t="shared" si="98"/>
        <v>0</v>
      </c>
      <c r="J322" s="9">
        <f t="shared" si="98"/>
        <v>0</v>
      </c>
      <c r="K322" s="9">
        <f t="shared" si="98"/>
        <v>0</v>
      </c>
      <c r="L322" s="9">
        <f t="shared" si="98"/>
        <v>0</v>
      </c>
      <c r="M322" s="9">
        <f t="shared" si="98"/>
        <v>0</v>
      </c>
      <c r="N322" s="9">
        <f t="shared" si="98"/>
        <v>0</v>
      </c>
      <c r="O322" s="9">
        <f t="shared" si="98"/>
        <v>0</v>
      </c>
      <c r="P322" s="9">
        <f t="shared" si="98"/>
        <v>0</v>
      </c>
      <c r="Q322" s="9">
        <f t="shared" si="98"/>
        <v>0</v>
      </c>
      <c r="R322" s="9">
        <f t="shared" si="79"/>
        <v>0</v>
      </c>
      <c r="S322" s="22">
        <f t="shared" si="80"/>
        <v>0</v>
      </c>
      <c r="T322" s="4"/>
      <c r="U322" s="4"/>
      <c r="V322" s="4"/>
      <c r="W322" s="4"/>
      <c r="X322" s="4"/>
      <c r="Y322" s="4"/>
      <c r="Z322" s="2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4"/>
    </row>
    <row r="323" spans="1:43" ht="12.75" hidden="1">
      <c r="A323" s="2"/>
      <c r="B323" s="3">
        <f t="shared" si="77"/>
        <v>19</v>
      </c>
      <c r="C323" s="2" t="str">
        <f t="shared" si="81"/>
        <v> -</v>
      </c>
      <c r="D323" s="9"/>
      <c r="E323" s="9"/>
      <c r="F323" s="9">
        <f aca="true" t="shared" si="99" ref="F323:Q323">+F240+F241-F467</f>
        <v>0</v>
      </c>
      <c r="G323" s="9">
        <f t="shared" si="99"/>
        <v>0</v>
      </c>
      <c r="H323" s="9">
        <f t="shared" si="99"/>
        <v>0</v>
      </c>
      <c r="I323" s="9">
        <f t="shared" si="99"/>
        <v>0</v>
      </c>
      <c r="J323" s="9">
        <f t="shared" si="99"/>
        <v>0</v>
      </c>
      <c r="K323" s="9">
        <f t="shared" si="99"/>
        <v>0</v>
      </c>
      <c r="L323" s="9">
        <f t="shared" si="99"/>
        <v>0</v>
      </c>
      <c r="M323" s="9">
        <f t="shared" si="99"/>
        <v>0</v>
      </c>
      <c r="N323" s="9">
        <f t="shared" si="99"/>
        <v>0</v>
      </c>
      <c r="O323" s="9">
        <f t="shared" si="99"/>
        <v>0</v>
      </c>
      <c r="P323" s="9">
        <f t="shared" si="99"/>
        <v>0</v>
      </c>
      <c r="Q323" s="9">
        <f t="shared" si="99"/>
        <v>0</v>
      </c>
      <c r="R323" s="9">
        <f t="shared" si="79"/>
        <v>0</v>
      </c>
      <c r="S323" s="22">
        <f t="shared" si="80"/>
        <v>0</v>
      </c>
      <c r="T323" s="4"/>
      <c r="U323" s="4"/>
      <c r="V323" s="4"/>
      <c r="W323" s="4"/>
      <c r="X323" s="4"/>
      <c r="Y323" s="4"/>
      <c r="Z323" s="2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4"/>
    </row>
    <row r="324" spans="1:43" ht="12.75" hidden="1">
      <c r="A324" s="2"/>
      <c r="B324" s="3">
        <f t="shared" si="77"/>
        <v>20</v>
      </c>
      <c r="C324" s="2" t="str">
        <f t="shared" si="81"/>
        <v> -</v>
      </c>
      <c r="D324" s="9"/>
      <c r="E324" s="9"/>
      <c r="F324" s="9">
        <f aca="true" t="shared" si="100" ref="F324:Q324">+F242+F243-F468</f>
        <v>0</v>
      </c>
      <c r="G324" s="9">
        <f t="shared" si="100"/>
        <v>0</v>
      </c>
      <c r="H324" s="9">
        <f t="shared" si="100"/>
        <v>0</v>
      </c>
      <c r="I324" s="9">
        <f t="shared" si="100"/>
        <v>0</v>
      </c>
      <c r="J324" s="9">
        <f t="shared" si="100"/>
        <v>0</v>
      </c>
      <c r="K324" s="9">
        <f t="shared" si="100"/>
        <v>0</v>
      </c>
      <c r="L324" s="9">
        <f t="shared" si="100"/>
        <v>0</v>
      </c>
      <c r="M324" s="9">
        <f t="shared" si="100"/>
        <v>0</v>
      </c>
      <c r="N324" s="9">
        <f t="shared" si="100"/>
        <v>0</v>
      </c>
      <c r="O324" s="9">
        <f t="shared" si="100"/>
        <v>0</v>
      </c>
      <c r="P324" s="9">
        <f t="shared" si="100"/>
        <v>0</v>
      </c>
      <c r="Q324" s="9">
        <f t="shared" si="100"/>
        <v>0</v>
      </c>
      <c r="R324" s="9">
        <f t="shared" si="79"/>
        <v>0</v>
      </c>
      <c r="S324" s="22">
        <f t="shared" si="80"/>
        <v>0</v>
      </c>
      <c r="T324" s="4"/>
      <c r="U324" s="4"/>
      <c r="V324" s="4"/>
      <c r="W324" s="4"/>
      <c r="X324" s="4"/>
      <c r="Y324" s="4"/>
      <c r="Z324" s="2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4"/>
    </row>
    <row r="325" spans="1:43" ht="12.75" hidden="1">
      <c r="A325" s="2"/>
      <c r="B325" s="3">
        <f t="shared" si="77"/>
        <v>21</v>
      </c>
      <c r="C325" s="2">
        <f aca="true" t="shared" si="101" ref="C325:C344">+C132</f>
        <v>0</v>
      </c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22">
        <f t="shared" si="80"/>
        <v>0</v>
      </c>
      <c r="T325" s="4"/>
      <c r="U325" s="4"/>
      <c r="V325" s="4"/>
      <c r="W325" s="4"/>
      <c r="X325" s="4"/>
      <c r="Y325" s="4"/>
      <c r="Z325" s="2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4"/>
    </row>
    <row r="326" spans="1:43" ht="12.75" hidden="1">
      <c r="A326" s="2"/>
      <c r="B326" s="3">
        <f t="shared" si="77"/>
        <v>22</v>
      </c>
      <c r="C326" s="2">
        <f t="shared" si="101"/>
        <v>0</v>
      </c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22">
        <f t="shared" si="80"/>
        <v>0</v>
      </c>
      <c r="T326" s="4"/>
      <c r="U326" s="4"/>
      <c r="V326" s="4"/>
      <c r="W326" s="4"/>
      <c r="X326" s="4"/>
      <c r="Y326" s="4"/>
      <c r="Z326" s="2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4"/>
    </row>
    <row r="327" spans="1:43" ht="12.75" hidden="1">
      <c r="A327" s="2"/>
      <c r="B327" s="3">
        <f t="shared" si="77"/>
        <v>23</v>
      </c>
      <c r="C327" s="2">
        <f t="shared" si="101"/>
        <v>0</v>
      </c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22">
        <f t="shared" si="80"/>
        <v>0</v>
      </c>
      <c r="T327" s="4"/>
      <c r="U327" s="4"/>
      <c r="V327" s="4"/>
      <c r="W327" s="4"/>
      <c r="X327" s="4"/>
      <c r="Y327" s="4"/>
      <c r="Z327" s="2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4"/>
    </row>
    <row r="328" spans="1:43" ht="12.75" hidden="1">
      <c r="A328" s="2"/>
      <c r="B328" s="3">
        <f t="shared" si="77"/>
        <v>24</v>
      </c>
      <c r="C328" s="2">
        <f t="shared" si="101"/>
        <v>0</v>
      </c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22">
        <f t="shared" si="80"/>
        <v>0</v>
      </c>
      <c r="T328" s="4"/>
      <c r="U328" s="4"/>
      <c r="V328" s="4"/>
      <c r="W328" s="4"/>
      <c r="X328" s="4"/>
      <c r="Y328" s="4"/>
      <c r="Z328" s="2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4"/>
    </row>
    <row r="329" spans="1:43" ht="12.75" hidden="1">
      <c r="A329" s="2"/>
      <c r="B329" s="3">
        <f t="shared" si="77"/>
        <v>25</v>
      </c>
      <c r="C329" s="2">
        <f t="shared" si="101"/>
        <v>0</v>
      </c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22">
        <f t="shared" si="80"/>
        <v>0</v>
      </c>
      <c r="T329" s="4"/>
      <c r="U329" s="4"/>
      <c r="V329" s="4"/>
      <c r="W329" s="4"/>
      <c r="X329" s="4"/>
      <c r="Y329" s="4"/>
      <c r="Z329" s="2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4"/>
    </row>
    <row r="330" spans="1:43" ht="12.75" hidden="1">
      <c r="A330" s="2"/>
      <c r="B330" s="3">
        <f t="shared" si="77"/>
        <v>26</v>
      </c>
      <c r="C330" s="2">
        <f t="shared" si="101"/>
        <v>0</v>
      </c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22">
        <f t="shared" si="80"/>
        <v>0</v>
      </c>
      <c r="T330" s="4"/>
      <c r="U330" s="4"/>
      <c r="V330" s="4"/>
      <c r="W330" s="4"/>
      <c r="X330" s="4"/>
      <c r="Y330" s="4"/>
      <c r="Z330" s="2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4"/>
    </row>
    <row r="331" spans="1:43" ht="12.75" hidden="1">
      <c r="A331" s="2"/>
      <c r="B331" s="3">
        <f t="shared" si="77"/>
        <v>27</v>
      </c>
      <c r="C331" s="2">
        <f t="shared" si="101"/>
        <v>0</v>
      </c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22">
        <f t="shared" si="80"/>
        <v>0</v>
      </c>
      <c r="T331" s="4"/>
      <c r="U331" s="4"/>
      <c r="V331" s="4"/>
      <c r="W331" s="4"/>
      <c r="X331" s="4"/>
      <c r="Y331" s="4"/>
      <c r="Z331" s="2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4"/>
    </row>
    <row r="332" spans="1:43" ht="12.75" hidden="1">
      <c r="A332" s="2"/>
      <c r="B332" s="3">
        <f t="shared" si="77"/>
        <v>28</v>
      </c>
      <c r="C332" s="2">
        <f t="shared" si="101"/>
        <v>0</v>
      </c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22">
        <f t="shared" si="80"/>
        <v>0</v>
      </c>
      <c r="T332" s="4"/>
      <c r="U332" s="4"/>
      <c r="V332" s="4"/>
      <c r="W332" s="4"/>
      <c r="X332" s="4"/>
      <c r="Y332" s="4"/>
      <c r="Z332" s="2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4"/>
    </row>
    <row r="333" spans="1:43" ht="12.75" hidden="1">
      <c r="A333" s="2"/>
      <c r="B333" s="3">
        <f t="shared" si="77"/>
        <v>29</v>
      </c>
      <c r="C333" s="2">
        <f t="shared" si="101"/>
        <v>0</v>
      </c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22">
        <f t="shared" si="80"/>
        <v>0</v>
      </c>
      <c r="T333" s="4"/>
      <c r="U333" s="4"/>
      <c r="V333" s="4"/>
      <c r="W333" s="4"/>
      <c r="X333" s="4"/>
      <c r="Y333" s="4"/>
      <c r="Z333" s="2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4"/>
    </row>
    <row r="334" spans="1:43" ht="12.75" hidden="1">
      <c r="A334" s="2"/>
      <c r="B334" s="3">
        <f t="shared" si="77"/>
        <v>30</v>
      </c>
      <c r="C334" s="2">
        <f t="shared" si="101"/>
        <v>0</v>
      </c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22">
        <f t="shared" si="80"/>
        <v>0</v>
      </c>
      <c r="T334" s="4"/>
      <c r="U334" s="4"/>
      <c r="V334" s="4"/>
      <c r="W334" s="4"/>
      <c r="X334" s="4"/>
      <c r="Y334" s="4"/>
      <c r="Z334" s="2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4"/>
    </row>
    <row r="335" spans="1:43" ht="12.75" hidden="1">
      <c r="A335" s="2"/>
      <c r="B335" s="3">
        <f t="shared" si="77"/>
        <v>31</v>
      </c>
      <c r="C335" s="2">
        <f t="shared" si="101"/>
        <v>0</v>
      </c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22">
        <f t="shared" si="80"/>
        <v>0</v>
      </c>
      <c r="T335" s="4"/>
      <c r="U335" s="4"/>
      <c r="V335" s="4"/>
      <c r="W335" s="4"/>
      <c r="X335" s="4"/>
      <c r="Y335" s="4"/>
      <c r="Z335" s="2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4"/>
    </row>
    <row r="336" spans="1:43" ht="12.75" hidden="1">
      <c r="A336" s="2"/>
      <c r="B336" s="3">
        <f t="shared" si="77"/>
        <v>32</v>
      </c>
      <c r="C336" s="2">
        <f t="shared" si="101"/>
        <v>0</v>
      </c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22">
        <f t="shared" si="80"/>
        <v>0</v>
      </c>
      <c r="T336" s="4"/>
      <c r="U336" s="4"/>
      <c r="V336" s="4"/>
      <c r="W336" s="4"/>
      <c r="X336" s="4"/>
      <c r="Y336" s="4"/>
      <c r="Z336" s="2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4"/>
    </row>
    <row r="337" spans="1:43" ht="12.75" hidden="1">
      <c r="A337" s="2"/>
      <c r="B337" s="3">
        <f t="shared" si="77"/>
        <v>33</v>
      </c>
      <c r="C337" s="2">
        <f t="shared" si="101"/>
        <v>0</v>
      </c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22">
        <f t="shared" si="80"/>
        <v>0</v>
      </c>
      <c r="T337" s="4"/>
      <c r="U337" s="4"/>
      <c r="V337" s="4"/>
      <c r="W337" s="4"/>
      <c r="X337" s="4"/>
      <c r="Y337" s="4"/>
      <c r="Z337" s="2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4"/>
    </row>
    <row r="338" spans="1:43" ht="12.75" hidden="1">
      <c r="A338" s="2"/>
      <c r="B338" s="3">
        <f t="shared" si="77"/>
        <v>34</v>
      </c>
      <c r="C338" s="2">
        <f t="shared" si="101"/>
        <v>0</v>
      </c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22">
        <f t="shared" si="80"/>
        <v>0</v>
      </c>
      <c r="T338" s="4"/>
      <c r="U338" s="4"/>
      <c r="V338" s="4"/>
      <c r="W338" s="4"/>
      <c r="X338" s="4"/>
      <c r="Y338" s="4"/>
      <c r="Z338" s="2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4"/>
    </row>
    <row r="339" spans="1:43" ht="12.75" hidden="1">
      <c r="A339" s="2"/>
      <c r="B339" s="3">
        <f t="shared" si="77"/>
        <v>35</v>
      </c>
      <c r="C339" s="2">
        <f t="shared" si="101"/>
        <v>0</v>
      </c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22">
        <f t="shared" si="80"/>
        <v>0</v>
      </c>
      <c r="T339" s="4"/>
      <c r="U339" s="4"/>
      <c r="V339" s="4"/>
      <c r="W339" s="4"/>
      <c r="X339" s="4"/>
      <c r="Y339" s="4"/>
      <c r="Z339" s="2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4"/>
    </row>
    <row r="340" spans="1:43" ht="12.75" hidden="1">
      <c r="A340" s="2"/>
      <c r="B340" s="3">
        <f t="shared" si="77"/>
        <v>36</v>
      </c>
      <c r="C340" s="2">
        <f t="shared" si="101"/>
        <v>0</v>
      </c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22">
        <f t="shared" si="80"/>
        <v>0</v>
      </c>
      <c r="T340" s="4"/>
      <c r="U340" s="4"/>
      <c r="V340" s="4"/>
      <c r="W340" s="4"/>
      <c r="X340" s="4"/>
      <c r="Y340" s="4"/>
      <c r="Z340" s="2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4"/>
    </row>
    <row r="341" spans="1:43" ht="12.75" hidden="1">
      <c r="A341" s="2"/>
      <c r="B341" s="3">
        <f t="shared" si="77"/>
        <v>37</v>
      </c>
      <c r="C341" s="2">
        <f t="shared" si="101"/>
        <v>0</v>
      </c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22">
        <f t="shared" si="80"/>
        <v>0</v>
      </c>
      <c r="T341" s="4"/>
      <c r="U341" s="4"/>
      <c r="V341" s="4"/>
      <c r="W341" s="4"/>
      <c r="X341" s="4"/>
      <c r="Y341" s="4"/>
      <c r="Z341" s="2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4"/>
    </row>
    <row r="342" spans="1:43" ht="12.75" hidden="1">
      <c r="A342" s="2"/>
      <c r="B342" s="3">
        <f t="shared" si="77"/>
        <v>38</v>
      </c>
      <c r="C342" s="2">
        <f t="shared" si="101"/>
        <v>0</v>
      </c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22">
        <f t="shared" si="80"/>
        <v>0</v>
      </c>
      <c r="T342" s="4"/>
      <c r="U342" s="4"/>
      <c r="V342" s="4"/>
      <c r="W342" s="4"/>
      <c r="X342" s="4"/>
      <c r="Y342" s="4"/>
      <c r="Z342" s="2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4"/>
    </row>
    <row r="343" spans="1:43" ht="12.75" hidden="1">
      <c r="A343" s="2"/>
      <c r="B343" s="3">
        <f t="shared" si="77"/>
        <v>39</v>
      </c>
      <c r="C343" s="2">
        <f t="shared" si="101"/>
        <v>0</v>
      </c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22">
        <f t="shared" si="80"/>
        <v>0</v>
      </c>
      <c r="T343" s="4"/>
      <c r="U343" s="4"/>
      <c r="V343" s="4"/>
      <c r="W343" s="4"/>
      <c r="X343" s="4"/>
      <c r="Y343" s="4"/>
      <c r="Z343" s="2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4"/>
    </row>
    <row r="344" spans="1:43" ht="12.75" hidden="1">
      <c r="A344" s="2"/>
      <c r="B344" s="3">
        <f t="shared" si="77"/>
        <v>40</v>
      </c>
      <c r="C344" s="2">
        <f t="shared" si="101"/>
        <v>0</v>
      </c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22">
        <f t="shared" si="80"/>
        <v>0</v>
      </c>
      <c r="T344" s="4"/>
      <c r="U344" s="4"/>
      <c r="V344" s="4"/>
      <c r="W344" s="4"/>
      <c r="X344" s="4"/>
      <c r="Y344" s="4"/>
      <c r="Z344" s="2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4"/>
    </row>
    <row r="345" spans="1:43" ht="12.75">
      <c r="A345" s="2"/>
      <c r="B345" s="23"/>
      <c r="C345" s="24" t="str">
        <f>+C244</f>
        <v>   Укупно</v>
      </c>
      <c r="D345" s="24"/>
      <c r="E345" s="24"/>
      <c r="F345" s="24">
        <f aca="true" t="shared" si="102" ref="F345:R345">SUM(F305:F344)</f>
        <v>27950</v>
      </c>
      <c r="G345" s="24">
        <f t="shared" si="102"/>
        <v>36900</v>
      </c>
      <c r="H345" s="24">
        <f t="shared" si="102"/>
        <v>44550</v>
      </c>
      <c r="I345" s="24">
        <f t="shared" si="102"/>
        <v>85950</v>
      </c>
      <c r="J345" s="24">
        <f t="shared" si="102"/>
        <v>85950</v>
      </c>
      <c r="K345" s="24">
        <f t="shared" si="102"/>
        <v>82950</v>
      </c>
      <c r="L345" s="24">
        <f t="shared" si="102"/>
        <v>97650</v>
      </c>
      <c r="M345" s="24">
        <f t="shared" si="102"/>
        <v>90750</v>
      </c>
      <c r="N345" s="24">
        <f t="shared" si="102"/>
        <v>74150</v>
      </c>
      <c r="O345" s="24">
        <f t="shared" si="102"/>
        <v>64800</v>
      </c>
      <c r="P345" s="24">
        <f t="shared" si="102"/>
        <v>52700</v>
      </c>
      <c r="Q345" s="24">
        <f t="shared" si="102"/>
        <v>47000</v>
      </c>
      <c r="R345" s="24">
        <f t="shared" si="102"/>
        <v>791300</v>
      </c>
      <c r="S345" s="22">
        <f t="shared" si="80"/>
        <v>1</v>
      </c>
      <c r="T345" s="4"/>
      <c r="U345" s="4"/>
      <c r="V345" s="4"/>
      <c r="W345" s="4"/>
      <c r="X345" s="4"/>
      <c r="Y345" s="4"/>
      <c r="Z345" s="2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4"/>
    </row>
    <row r="346" spans="1:43" ht="12.75">
      <c r="A346" s="2"/>
      <c r="B346" s="3"/>
      <c r="C346" s="2"/>
      <c r="D346" s="2"/>
      <c r="E346" s="2"/>
      <c r="F346" s="22">
        <f aca="true" t="shared" si="103" ref="F346:R346">F345/$R345</f>
        <v>0.03532162264627828</v>
      </c>
      <c r="G346" s="22">
        <f t="shared" si="103"/>
        <v>0.046632124352331605</v>
      </c>
      <c r="H346" s="22">
        <f t="shared" si="103"/>
        <v>0.056299759888790595</v>
      </c>
      <c r="I346" s="22">
        <f t="shared" si="103"/>
        <v>0.10861872867433338</v>
      </c>
      <c r="J346" s="22">
        <f t="shared" si="103"/>
        <v>0.10861872867433338</v>
      </c>
      <c r="K346" s="22">
        <f t="shared" si="103"/>
        <v>0.10482749905219259</v>
      </c>
      <c r="L346" s="22">
        <f t="shared" si="103"/>
        <v>0.12340452420068242</v>
      </c>
      <c r="M346" s="22">
        <f t="shared" si="103"/>
        <v>0.11468469606975862</v>
      </c>
      <c r="N346" s="22">
        <f t="shared" si="103"/>
        <v>0.09370655882724631</v>
      </c>
      <c r="O346" s="22">
        <f t="shared" si="103"/>
        <v>0.08189055983824087</v>
      </c>
      <c r="P346" s="22">
        <f t="shared" si="103"/>
        <v>0.06659926702893972</v>
      </c>
      <c r="Q346" s="22">
        <f t="shared" si="103"/>
        <v>0.05939593074687224</v>
      </c>
      <c r="R346" s="22">
        <f t="shared" si="103"/>
        <v>1</v>
      </c>
      <c r="S346" s="22"/>
      <c r="T346" s="4"/>
      <c r="U346" s="4"/>
      <c r="V346" s="4"/>
      <c r="W346" s="4"/>
      <c r="X346" s="4"/>
      <c r="Y346" s="4"/>
      <c r="Z346" s="2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4"/>
    </row>
    <row r="347" spans="1:43" ht="12.75">
      <c r="A347" s="2"/>
      <c r="B347" s="3"/>
      <c r="C347" s="2"/>
      <c r="D347" s="2"/>
      <c r="E347" s="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4"/>
      <c r="U347" s="4"/>
      <c r="V347" s="4"/>
      <c r="W347" s="4"/>
      <c r="X347" s="4"/>
      <c r="Y347" s="4"/>
      <c r="Z347" s="2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4"/>
    </row>
    <row r="348" spans="1:43" ht="12.75">
      <c r="A348" s="2"/>
      <c r="B348" s="3"/>
      <c r="C348" s="2"/>
      <c r="D348" s="2"/>
      <c r="E348" s="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4"/>
      <c r="U348" s="4"/>
      <c r="V348" s="4"/>
      <c r="W348" s="4"/>
      <c r="X348" s="4"/>
      <c r="Y348" s="4"/>
      <c r="Z348" s="2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4"/>
    </row>
    <row r="349" spans="1:43" ht="12.75">
      <c r="A349" s="2"/>
      <c r="B349" s="3"/>
      <c r="C349" s="2"/>
      <c r="D349" s="2"/>
      <c r="E349" s="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4"/>
      <c r="U349" s="4"/>
      <c r="V349" s="4"/>
      <c r="W349" s="4"/>
      <c r="X349" s="4"/>
      <c r="Y349" s="4"/>
      <c r="Z349" s="2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4"/>
    </row>
    <row r="350" spans="1:43" ht="12.75">
      <c r="A350" s="2"/>
      <c r="B350" s="6" t="s">
        <v>202</v>
      </c>
      <c r="C350" s="7" t="s">
        <v>203</v>
      </c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2"/>
      <c r="T350" s="4"/>
      <c r="U350" s="4"/>
      <c r="V350" s="4"/>
      <c r="W350" s="4"/>
      <c r="X350" s="4"/>
      <c r="Y350" s="4"/>
      <c r="Z350" s="2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4"/>
    </row>
    <row r="351" spans="1:43" ht="12.75">
      <c r="A351" s="2"/>
      <c r="B351" s="3"/>
      <c r="C351" s="2"/>
      <c r="D351" s="2"/>
      <c r="E351" s="2"/>
      <c r="F351" s="2" t="str">
        <f>+F302</f>
        <v> - евра</v>
      </c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2"/>
      <c r="T351" s="4"/>
      <c r="U351" s="4"/>
      <c r="V351" s="4"/>
      <c r="W351" s="4"/>
      <c r="X351" s="4"/>
      <c r="Y351" s="4"/>
      <c r="Z351" s="2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4"/>
    </row>
    <row r="352" spans="1:43" ht="12.75">
      <c r="A352" s="2"/>
      <c r="B352" s="10" t="s">
        <v>204</v>
      </c>
      <c r="C352" s="12" t="s">
        <v>205</v>
      </c>
      <c r="D352" s="12"/>
      <c r="E352" s="12"/>
      <c r="F352" s="20"/>
      <c r="G352" s="20" t="s">
        <v>206</v>
      </c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12" t="s">
        <v>189</v>
      </c>
      <c r="S352" s="22"/>
      <c r="T352" s="4"/>
      <c r="U352" s="4"/>
      <c r="V352" s="4"/>
      <c r="W352" s="4"/>
      <c r="X352" s="4"/>
      <c r="Y352" s="4"/>
      <c r="Z352" s="2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4"/>
    </row>
    <row r="353" spans="1:43" ht="12.75">
      <c r="A353" s="2"/>
      <c r="B353" s="16" t="s">
        <v>34</v>
      </c>
      <c r="C353" s="17" t="s">
        <v>34</v>
      </c>
      <c r="D353" s="17"/>
      <c r="E353" s="17"/>
      <c r="F353" s="17" t="s">
        <v>10</v>
      </c>
      <c r="G353" s="17" t="s">
        <v>11</v>
      </c>
      <c r="H353" s="17" t="s">
        <v>12</v>
      </c>
      <c r="I353" s="17" t="s">
        <v>13</v>
      </c>
      <c r="J353" s="17" t="s">
        <v>14</v>
      </c>
      <c r="K353" s="17" t="s">
        <v>15</v>
      </c>
      <c r="L353" s="17" t="s">
        <v>16</v>
      </c>
      <c r="M353" s="17" t="s">
        <v>17</v>
      </c>
      <c r="N353" s="17" t="s">
        <v>18</v>
      </c>
      <c r="O353" s="17" t="s">
        <v>19</v>
      </c>
      <c r="P353" s="17" t="s">
        <v>20</v>
      </c>
      <c r="Q353" s="17" t="s">
        <v>21</v>
      </c>
      <c r="R353" s="17" t="s">
        <v>34</v>
      </c>
      <c r="S353" s="22"/>
      <c r="T353" s="4"/>
      <c r="U353" s="4"/>
      <c r="V353" s="4"/>
      <c r="W353" s="4"/>
      <c r="X353" s="4"/>
      <c r="Y353" s="4"/>
      <c r="Z353" s="2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4"/>
    </row>
    <row r="354" spans="1:43" ht="12.75">
      <c r="A354" s="2"/>
      <c r="B354" s="3">
        <f aca="true" t="shared" si="104" ref="B354:B373">+B305</f>
        <v>1</v>
      </c>
      <c r="C354" s="2" t="str">
        <f>+C253</f>
        <v>Хамлет</v>
      </c>
      <c r="D354" s="2"/>
      <c r="E354" s="2"/>
      <c r="F354" s="9">
        <f aca="true" t="shared" si="105" ref="F354:Q354">+F305+F306</f>
        <v>9850</v>
      </c>
      <c r="G354" s="9">
        <f t="shared" si="105"/>
        <v>13950</v>
      </c>
      <c r="H354" s="9">
        <f t="shared" si="105"/>
        <v>17750</v>
      </c>
      <c r="I354" s="9">
        <f t="shared" si="105"/>
        <v>19450</v>
      </c>
      <c r="J354" s="9">
        <f t="shared" si="105"/>
        <v>19450</v>
      </c>
      <c r="K354" s="9">
        <f t="shared" si="105"/>
        <v>19450</v>
      </c>
      <c r="L354" s="9">
        <f t="shared" si="105"/>
        <v>18450</v>
      </c>
      <c r="M354" s="9">
        <f t="shared" si="105"/>
        <v>17450</v>
      </c>
      <c r="N354" s="9">
        <f t="shared" si="105"/>
        <v>13050</v>
      </c>
      <c r="O354" s="9">
        <f t="shared" si="105"/>
        <v>9550</v>
      </c>
      <c r="P354" s="9">
        <f t="shared" si="105"/>
        <v>6750</v>
      </c>
      <c r="Q354" s="9">
        <f t="shared" si="105"/>
        <v>6050</v>
      </c>
      <c r="R354" s="9">
        <f aca="true" t="shared" si="106" ref="R354:R373">SUM(F354:Q354)</f>
        <v>171200</v>
      </c>
      <c r="S354" s="22">
        <f aca="true" t="shared" si="107" ref="S354:S374">R354/R$345</f>
        <v>0.21635283710350056</v>
      </c>
      <c r="T354" s="4"/>
      <c r="U354" s="4"/>
      <c r="V354" s="4"/>
      <c r="W354" s="4"/>
      <c r="X354" s="4"/>
      <c r="Y354" s="4"/>
      <c r="Z354" s="2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4"/>
    </row>
    <row r="355" spans="1:43" ht="12.75">
      <c r="A355" s="2"/>
      <c r="B355" s="3">
        <f t="shared" si="104"/>
        <v>2</v>
      </c>
      <c r="C355" s="2" t="str">
        <f>+C254</f>
        <v>Госпођа министарка</v>
      </c>
      <c r="D355" s="2"/>
      <c r="E355" s="2"/>
      <c r="F355" s="9">
        <f aca="true" t="shared" si="108" ref="F355:Q355">+F307+F308</f>
        <v>8000</v>
      </c>
      <c r="G355" s="9">
        <f t="shared" si="108"/>
        <v>10200</v>
      </c>
      <c r="H355" s="9">
        <f t="shared" si="108"/>
        <v>11650</v>
      </c>
      <c r="I355" s="9">
        <f t="shared" si="108"/>
        <v>12600</v>
      </c>
      <c r="J355" s="9">
        <f t="shared" si="108"/>
        <v>12600</v>
      </c>
      <c r="K355" s="9">
        <f t="shared" si="108"/>
        <v>12600</v>
      </c>
      <c r="L355" s="9">
        <f t="shared" si="108"/>
        <v>12050</v>
      </c>
      <c r="M355" s="9">
        <f t="shared" si="108"/>
        <v>11500</v>
      </c>
      <c r="N355" s="9">
        <f t="shared" si="108"/>
        <v>8700</v>
      </c>
      <c r="O355" s="9">
        <f t="shared" si="108"/>
        <v>6950</v>
      </c>
      <c r="P355" s="9">
        <f t="shared" si="108"/>
        <v>5400</v>
      </c>
      <c r="Q355" s="9">
        <f t="shared" si="108"/>
        <v>5400</v>
      </c>
      <c r="R355" s="9">
        <f t="shared" si="106"/>
        <v>117650</v>
      </c>
      <c r="S355" s="22">
        <f t="shared" si="107"/>
        <v>0.14867938834828762</v>
      </c>
      <c r="T355" s="4"/>
      <c r="U355" s="4"/>
      <c r="V355" s="4"/>
      <c r="W355" s="4"/>
      <c r="X355" s="4"/>
      <c r="Y355" s="4"/>
      <c r="Z355" s="2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4"/>
    </row>
    <row r="356" spans="1:43" ht="12.75">
      <c r="A356" s="2"/>
      <c r="B356" s="3">
        <f t="shared" si="104"/>
        <v>3</v>
      </c>
      <c r="C356" s="2" t="str">
        <f>+C255</f>
        <v>Војцек</v>
      </c>
      <c r="D356" s="2"/>
      <c r="E356" s="2"/>
      <c r="F356" s="9">
        <f aca="true" t="shared" si="109" ref="F356:Q356">+F309+F310</f>
        <v>10100</v>
      </c>
      <c r="G356" s="9">
        <f t="shared" si="109"/>
        <v>12750</v>
      </c>
      <c r="H356" s="9">
        <f t="shared" si="109"/>
        <v>15150</v>
      </c>
      <c r="I356" s="9">
        <f t="shared" si="109"/>
        <v>15900</v>
      </c>
      <c r="J356" s="9">
        <f t="shared" si="109"/>
        <v>15900</v>
      </c>
      <c r="K356" s="9">
        <f t="shared" si="109"/>
        <v>15900</v>
      </c>
      <c r="L356" s="9">
        <f t="shared" si="109"/>
        <v>15150</v>
      </c>
      <c r="M356" s="9">
        <f t="shared" si="109"/>
        <v>14700</v>
      </c>
      <c r="N356" s="9">
        <f t="shared" si="109"/>
        <v>12600</v>
      </c>
      <c r="O356" s="9">
        <f t="shared" si="109"/>
        <v>9950</v>
      </c>
      <c r="P356" s="9">
        <f t="shared" si="109"/>
        <v>8600</v>
      </c>
      <c r="Q356" s="9">
        <f t="shared" si="109"/>
        <v>8100</v>
      </c>
      <c r="R356" s="9">
        <f t="shared" si="106"/>
        <v>154800</v>
      </c>
      <c r="S356" s="22">
        <f t="shared" si="107"/>
        <v>0.1956274485024643</v>
      </c>
      <c r="T356" s="4"/>
      <c r="U356" s="4"/>
      <c r="V356" s="4"/>
      <c r="W356" s="4"/>
      <c r="X356" s="4"/>
      <c r="Y356" s="4"/>
      <c r="Z356" s="2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4"/>
    </row>
    <row r="357" spans="1:43" ht="12.75">
      <c r="A357" s="2"/>
      <c r="B357" s="3">
        <f t="shared" si="104"/>
        <v>4</v>
      </c>
      <c r="C357" s="2" t="str">
        <f>+C256</f>
        <v>Премијера – Данга</v>
      </c>
      <c r="D357" s="2"/>
      <c r="E357" s="2"/>
      <c r="F357" s="9">
        <f aca="true" t="shared" si="110" ref="F357:Q357">+F311+F312</f>
        <v>0</v>
      </c>
      <c r="G357" s="9">
        <f t="shared" si="110"/>
        <v>0</v>
      </c>
      <c r="H357" s="9">
        <f t="shared" si="110"/>
        <v>0</v>
      </c>
      <c r="I357" s="9">
        <f t="shared" si="110"/>
        <v>38000</v>
      </c>
      <c r="J357" s="9">
        <f t="shared" si="110"/>
        <v>38000</v>
      </c>
      <c r="K357" s="9">
        <f t="shared" si="110"/>
        <v>35000</v>
      </c>
      <c r="L357" s="9">
        <f t="shared" si="110"/>
        <v>33600</v>
      </c>
      <c r="M357" s="9">
        <f t="shared" si="110"/>
        <v>31100</v>
      </c>
      <c r="N357" s="9">
        <f t="shared" si="110"/>
        <v>23600</v>
      </c>
      <c r="O357" s="9">
        <f t="shared" si="110"/>
        <v>22700</v>
      </c>
      <c r="P357" s="9">
        <f t="shared" si="110"/>
        <v>17000</v>
      </c>
      <c r="Q357" s="9">
        <f t="shared" si="110"/>
        <v>15200</v>
      </c>
      <c r="R357" s="9">
        <f t="shared" si="106"/>
        <v>254200</v>
      </c>
      <c r="S357" s="22">
        <f t="shared" si="107"/>
        <v>0.32124352331606215</v>
      </c>
      <c r="T357" s="4"/>
      <c r="U357" s="4"/>
      <c r="V357" s="4"/>
      <c r="W357" s="4"/>
      <c r="X357" s="4"/>
      <c r="Y357" s="4"/>
      <c r="Z357" s="2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4"/>
    </row>
    <row r="358" spans="1:43" ht="12.75">
      <c r="A358" s="2"/>
      <c r="B358" s="3">
        <f t="shared" si="104"/>
        <v>5</v>
      </c>
      <c r="C358" s="2" t="str">
        <f>+C257</f>
        <v>Премијера – Сирано </v>
      </c>
      <c r="D358" s="2"/>
      <c r="E358" s="2"/>
      <c r="F358" s="9">
        <f aca="true" t="shared" si="111" ref="F358:Q358">+F313+F314</f>
        <v>0</v>
      </c>
      <c r="G358" s="9">
        <f t="shared" si="111"/>
        <v>0</v>
      </c>
      <c r="H358" s="9">
        <f t="shared" si="111"/>
        <v>0</v>
      </c>
      <c r="I358" s="9">
        <f t="shared" si="111"/>
        <v>0</v>
      </c>
      <c r="J358" s="9">
        <f t="shared" si="111"/>
        <v>0</v>
      </c>
      <c r="K358" s="9">
        <f t="shared" si="111"/>
        <v>0</v>
      </c>
      <c r="L358" s="9">
        <f t="shared" si="111"/>
        <v>18400</v>
      </c>
      <c r="M358" s="9">
        <f t="shared" si="111"/>
        <v>16000</v>
      </c>
      <c r="N358" s="9">
        <f t="shared" si="111"/>
        <v>16200</v>
      </c>
      <c r="O358" s="9">
        <f t="shared" si="111"/>
        <v>15650</v>
      </c>
      <c r="P358" s="9">
        <f t="shared" si="111"/>
        <v>14950</v>
      </c>
      <c r="Q358" s="9">
        <f t="shared" si="111"/>
        <v>12250</v>
      </c>
      <c r="R358" s="9">
        <f t="shared" si="106"/>
        <v>93450</v>
      </c>
      <c r="S358" s="22">
        <f t="shared" si="107"/>
        <v>0.11809680272968533</v>
      </c>
      <c r="T358" s="4"/>
      <c r="U358" s="4"/>
      <c r="V358" s="4"/>
      <c r="W358" s="4"/>
      <c r="X358" s="4"/>
      <c r="Y358" s="4"/>
      <c r="Z358" s="2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4"/>
    </row>
    <row r="359" spans="1:43" ht="12.75" hidden="1">
      <c r="A359" s="2"/>
      <c r="B359" s="3">
        <f t="shared" si="104"/>
        <v>6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9">
        <f t="shared" si="106"/>
        <v>0</v>
      </c>
      <c r="S359" s="22">
        <f t="shared" si="107"/>
        <v>0</v>
      </c>
      <c r="T359" s="4"/>
      <c r="U359" s="4"/>
      <c r="V359" s="4"/>
      <c r="W359" s="4"/>
      <c r="X359" s="4"/>
      <c r="Y359" s="4"/>
      <c r="Z359" s="2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4"/>
    </row>
    <row r="360" spans="1:43" ht="12.75" hidden="1">
      <c r="A360" s="2"/>
      <c r="B360" s="3">
        <f t="shared" si="104"/>
        <v>7</v>
      </c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9">
        <f t="shared" si="106"/>
        <v>0</v>
      </c>
      <c r="S360" s="22">
        <f t="shared" si="107"/>
        <v>0</v>
      </c>
      <c r="T360" s="4"/>
      <c r="U360" s="4"/>
      <c r="V360" s="4"/>
      <c r="W360" s="4"/>
      <c r="X360" s="4"/>
      <c r="Y360" s="4"/>
      <c r="Z360" s="2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4"/>
    </row>
    <row r="361" spans="1:43" ht="12.75" hidden="1">
      <c r="A361" s="2"/>
      <c r="B361" s="3">
        <f t="shared" si="104"/>
        <v>8</v>
      </c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9">
        <f t="shared" si="106"/>
        <v>0</v>
      </c>
      <c r="S361" s="22">
        <f t="shared" si="107"/>
        <v>0</v>
      </c>
      <c r="T361" s="4"/>
      <c r="U361" s="4"/>
      <c r="V361" s="4"/>
      <c r="W361" s="4"/>
      <c r="X361" s="4"/>
      <c r="Y361" s="4"/>
      <c r="Z361" s="2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4"/>
    </row>
    <row r="362" spans="1:43" ht="12.75" hidden="1">
      <c r="A362" s="2"/>
      <c r="B362" s="3">
        <f t="shared" si="104"/>
        <v>9</v>
      </c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9">
        <f t="shared" si="106"/>
        <v>0</v>
      </c>
      <c r="S362" s="22">
        <f t="shared" si="107"/>
        <v>0</v>
      </c>
      <c r="T362" s="4"/>
      <c r="U362" s="4"/>
      <c r="V362" s="4"/>
      <c r="W362" s="4"/>
      <c r="X362" s="4"/>
      <c r="Y362" s="4"/>
      <c r="Z362" s="2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4"/>
    </row>
    <row r="363" spans="1:43" ht="12.75" hidden="1">
      <c r="A363" s="2"/>
      <c r="B363" s="3">
        <f t="shared" si="104"/>
        <v>10</v>
      </c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9">
        <f t="shared" si="106"/>
        <v>0</v>
      </c>
      <c r="S363" s="22">
        <f t="shared" si="107"/>
        <v>0</v>
      </c>
      <c r="T363" s="4"/>
      <c r="U363" s="4"/>
      <c r="V363" s="4"/>
      <c r="W363" s="4"/>
      <c r="X363" s="4"/>
      <c r="Y363" s="4"/>
      <c r="Z363" s="2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4"/>
    </row>
    <row r="364" spans="1:43" ht="12.75" hidden="1">
      <c r="A364" s="2"/>
      <c r="B364" s="3">
        <f t="shared" si="104"/>
        <v>11</v>
      </c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9">
        <f t="shared" si="106"/>
        <v>0</v>
      </c>
      <c r="S364" s="22">
        <f t="shared" si="107"/>
        <v>0</v>
      </c>
      <c r="T364" s="4"/>
      <c r="U364" s="4"/>
      <c r="V364" s="4"/>
      <c r="W364" s="4"/>
      <c r="X364" s="4"/>
      <c r="Y364" s="4"/>
      <c r="Z364" s="2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4"/>
    </row>
    <row r="365" spans="1:43" ht="12.75" hidden="1">
      <c r="A365" s="2"/>
      <c r="B365" s="3">
        <f t="shared" si="104"/>
        <v>12</v>
      </c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9">
        <f t="shared" si="106"/>
        <v>0</v>
      </c>
      <c r="S365" s="22">
        <f t="shared" si="107"/>
        <v>0</v>
      </c>
      <c r="T365" s="4"/>
      <c r="U365" s="4"/>
      <c r="V365" s="4"/>
      <c r="W365" s="4"/>
      <c r="X365" s="4"/>
      <c r="Y365" s="4"/>
      <c r="Z365" s="2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4"/>
    </row>
    <row r="366" spans="1:43" ht="12.75" hidden="1">
      <c r="A366" s="2"/>
      <c r="B366" s="3">
        <f t="shared" si="104"/>
        <v>13</v>
      </c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9">
        <f t="shared" si="106"/>
        <v>0</v>
      </c>
      <c r="S366" s="22">
        <f t="shared" si="107"/>
        <v>0</v>
      </c>
      <c r="T366" s="4"/>
      <c r="U366" s="4"/>
      <c r="V366" s="4"/>
      <c r="W366" s="4"/>
      <c r="X366" s="4"/>
      <c r="Y366" s="4"/>
      <c r="Z366" s="2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4"/>
    </row>
    <row r="367" spans="1:43" ht="12.75" hidden="1">
      <c r="A367" s="2"/>
      <c r="B367" s="3">
        <f t="shared" si="104"/>
        <v>14</v>
      </c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9">
        <f t="shared" si="106"/>
        <v>0</v>
      </c>
      <c r="S367" s="22">
        <f t="shared" si="107"/>
        <v>0</v>
      </c>
      <c r="T367" s="4"/>
      <c r="U367" s="4"/>
      <c r="V367" s="4"/>
      <c r="W367" s="4"/>
      <c r="X367" s="4"/>
      <c r="Y367" s="4"/>
      <c r="Z367" s="2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4"/>
    </row>
    <row r="368" spans="1:43" ht="12.75" hidden="1">
      <c r="A368" s="2"/>
      <c r="B368" s="3">
        <f t="shared" si="104"/>
        <v>15</v>
      </c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9">
        <f t="shared" si="106"/>
        <v>0</v>
      </c>
      <c r="S368" s="22">
        <f t="shared" si="107"/>
        <v>0</v>
      </c>
      <c r="T368" s="4"/>
      <c r="U368" s="4"/>
      <c r="V368" s="4"/>
      <c r="W368" s="4"/>
      <c r="X368" s="4"/>
      <c r="Y368" s="4"/>
      <c r="Z368" s="2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4"/>
    </row>
    <row r="369" spans="1:43" ht="12.75" hidden="1">
      <c r="A369" s="2"/>
      <c r="B369" s="3">
        <f t="shared" si="104"/>
        <v>16</v>
      </c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9">
        <f t="shared" si="106"/>
        <v>0</v>
      </c>
      <c r="S369" s="22">
        <f t="shared" si="107"/>
        <v>0</v>
      </c>
      <c r="T369" s="4"/>
      <c r="U369" s="4"/>
      <c r="V369" s="4"/>
      <c r="W369" s="4"/>
      <c r="X369" s="4"/>
      <c r="Y369" s="4"/>
      <c r="Z369" s="2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4"/>
    </row>
    <row r="370" spans="1:43" ht="12.75" hidden="1">
      <c r="A370" s="2"/>
      <c r="B370" s="3">
        <f t="shared" si="104"/>
        <v>17</v>
      </c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9">
        <f t="shared" si="106"/>
        <v>0</v>
      </c>
      <c r="S370" s="22">
        <f t="shared" si="107"/>
        <v>0</v>
      </c>
      <c r="T370" s="4"/>
      <c r="U370" s="4"/>
      <c r="V370" s="4"/>
      <c r="W370" s="4"/>
      <c r="X370" s="4"/>
      <c r="Y370" s="4"/>
      <c r="Z370" s="2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4"/>
    </row>
    <row r="371" spans="1:43" ht="12.75" hidden="1">
      <c r="A371" s="2"/>
      <c r="B371" s="3">
        <f t="shared" si="104"/>
        <v>18</v>
      </c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9">
        <f t="shared" si="106"/>
        <v>0</v>
      </c>
      <c r="S371" s="22">
        <f t="shared" si="107"/>
        <v>0</v>
      </c>
      <c r="T371" s="4"/>
      <c r="U371" s="4"/>
      <c r="V371" s="4"/>
      <c r="W371" s="4"/>
      <c r="X371" s="4"/>
      <c r="Y371" s="4"/>
      <c r="Z371" s="2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4"/>
    </row>
    <row r="372" spans="1:43" ht="12.75" hidden="1">
      <c r="A372" s="2"/>
      <c r="B372" s="3">
        <f t="shared" si="104"/>
        <v>19</v>
      </c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9">
        <f t="shared" si="106"/>
        <v>0</v>
      </c>
      <c r="S372" s="22">
        <f t="shared" si="107"/>
        <v>0</v>
      </c>
      <c r="T372" s="4"/>
      <c r="U372" s="4"/>
      <c r="V372" s="4"/>
      <c r="W372" s="4"/>
      <c r="X372" s="4"/>
      <c r="Y372" s="4"/>
      <c r="Z372" s="2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4"/>
    </row>
    <row r="373" spans="1:43" ht="12.75" hidden="1">
      <c r="A373" s="2"/>
      <c r="B373" s="3">
        <f t="shared" si="104"/>
        <v>20</v>
      </c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9">
        <f t="shared" si="106"/>
        <v>0</v>
      </c>
      <c r="S373" s="22">
        <f t="shared" si="107"/>
        <v>0</v>
      </c>
      <c r="T373" s="4"/>
      <c r="U373" s="4"/>
      <c r="V373" s="4"/>
      <c r="W373" s="4"/>
      <c r="X373" s="4"/>
      <c r="Y373" s="4"/>
      <c r="Z373" s="2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4"/>
    </row>
    <row r="374" spans="1:43" ht="12.75">
      <c r="A374" s="2"/>
      <c r="B374" s="23"/>
      <c r="C374" s="24" t="str">
        <f>+C244</f>
        <v>   Укупно</v>
      </c>
      <c r="D374" s="24"/>
      <c r="E374" s="24"/>
      <c r="F374" s="24">
        <f aca="true" t="shared" si="112" ref="F374:R374">SUM(F354:F373)</f>
        <v>27950</v>
      </c>
      <c r="G374" s="24">
        <f t="shared" si="112"/>
        <v>36900</v>
      </c>
      <c r="H374" s="24">
        <f t="shared" si="112"/>
        <v>44550</v>
      </c>
      <c r="I374" s="24">
        <f t="shared" si="112"/>
        <v>85950</v>
      </c>
      <c r="J374" s="24">
        <f t="shared" si="112"/>
        <v>85950</v>
      </c>
      <c r="K374" s="24">
        <f t="shared" si="112"/>
        <v>82950</v>
      </c>
      <c r="L374" s="24">
        <f t="shared" si="112"/>
        <v>97650</v>
      </c>
      <c r="M374" s="24">
        <f t="shared" si="112"/>
        <v>90750</v>
      </c>
      <c r="N374" s="24">
        <f t="shared" si="112"/>
        <v>74150</v>
      </c>
      <c r="O374" s="24">
        <f t="shared" si="112"/>
        <v>64800</v>
      </c>
      <c r="P374" s="24">
        <f t="shared" si="112"/>
        <v>52700</v>
      </c>
      <c r="Q374" s="24">
        <f t="shared" si="112"/>
        <v>47000</v>
      </c>
      <c r="R374" s="24">
        <f t="shared" si="112"/>
        <v>791300</v>
      </c>
      <c r="S374" s="22">
        <f t="shared" si="107"/>
        <v>1</v>
      </c>
      <c r="T374" s="4"/>
      <c r="U374" s="4"/>
      <c r="V374" s="4"/>
      <c r="W374" s="4"/>
      <c r="X374" s="4"/>
      <c r="Y374" s="4"/>
      <c r="Z374" s="2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4"/>
    </row>
    <row r="375" spans="1:43" ht="12.75">
      <c r="A375" s="2"/>
      <c r="B375" s="3"/>
      <c r="C375" s="2"/>
      <c r="D375" s="2"/>
      <c r="E375" s="2"/>
      <c r="F375" s="22">
        <f aca="true" t="shared" si="113" ref="F375:R375">F374/$R374</f>
        <v>0.03532162264627828</v>
      </c>
      <c r="G375" s="22">
        <f t="shared" si="113"/>
        <v>0.046632124352331605</v>
      </c>
      <c r="H375" s="22">
        <f t="shared" si="113"/>
        <v>0.056299759888790595</v>
      </c>
      <c r="I375" s="22">
        <f t="shared" si="113"/>
        <v>0.10861872867433338</v>
      </c>
      <c r="J375" s="22">
        <f t="shared" si="113"/>
        <v>0.10861872867433338</v>
      </c>
      <c r="K375" s="22">
        <f t="shared" si="113"/>
        <v>0.10482749905219259</v>
      </c>
      <c r="L375" s="22">
        <f t="shared" si="113"/>
        <v>0.12340452420068242</v>
      </c>
      <c r="M375" s="22">
        <f t="shared" si="113"/>
        <v>0.11468469606975862</v>
      </c>
      <c r="N375" s="22">
        <f t="shared" si="113"/>
        <v>0.09370655882724631</v>
      </c>
      <c r="O375" s="22">
        <f t="shared" si="113"/>
        <v>0.08189055983824087</v>
      </c>
      <c r="P375" s="22">
        <f t="shared" si="113"/>
        <v>0.06659926702893972</v>
      </c>
      <c r="Q375" s="22">
        <f t="shared" si="113"/>
        <v>0.05939593074687224</v>
      </c>
      <c r="R375" s="22">
        <f t="shared" si="113"/>
        <v>1</v>
      </c>
      <c r="S375" s="22"/>
      <c r="T375" s="4"/>
      <c r="U375" s="4"/>
      <c r="V375" s="4"/>
      <c r="W375" s="4"/>
      <c r="X375" s="4"/>
      <c r="Y375" s="4"/>
      <c r="Z375" s="2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4"/>
    </row>
    <row r="376" spans="1:43" ht="12.75">
      <c r="A376" s="2"/>
      <c r="B376" s="3"/>
      <c r="C376" s="2"/>
      <c r="D376" s="2"/>
      <c r="E376" s="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4"/>
      <c r="U376" s="4"/>
      <c r="V376" s="4"/>
      <c r="W376" s="4"/>
      <c r="X376" s="4"/>
      <c r="Y376" s="4"/>
      <c r="Z376" s="2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4"/>
    </row>
    <row r="377" spans="1:43" ht="12.75">
      <c r="A377" s="2"/>
      <c r="B377" s="3"/>
      <c r="C377" s="2"/>
      <c r="D377" s="2"/>
      <c r="E377" s="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4"/>
      <c r="U377" s="4"/>
      <c r="V377" s="4"/>
      <c r="W377" s="4"/>
      <c r="X377" s="4"/>
      <c r="Y377" s="4"/>
      <c r="Z377" s="2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4"/>
    </row>
    <row r="378" spans="1:43" ht="12.75">
      <c r="A378" s="2"/>
      <c r="B378" s="3"/>
      <c r="C378" s="2"/>
      <c r="D378" s="2"/>
      <c r="E378" s="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4"/>
      <c r="U378" s="4"/>
      <c r="V378" s="4"/>
      <c r="W378" s="4"/>
      <c r="X378" s="4"/>
      <c r="Y378" s="4"/>
      <c r="Z378" s="2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4"/>
    </row>
    <row r="379" spans="1:43" ht="12.75">
      <c r="A379" s="2"/>
      <c r="B379" s="3"/>
      <c r="C379" s="2"/>
      <c r="D379" s="2"/>
      <c r="E379" s="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4"/>
      <c r="U379" s="4"/>
      <c r="V379" s="4"/>
      <c r="W379" s="4"/>
      <c r="X379" s="4"/>
      <c r="Y379" s="4"/>
      <c r="Z379" s="2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4"/>
    </row>
    <row r="380" spans="1:43" ht="12.75">
      <c r="A380" s="2"/>
      <c r="B380" s="3"/>
      <c r="C380" s="2"/>
      <c r="D380" s="2"/>
      <c r="E380" s="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4"/>
      <c r="U380" s="4"/>
      <c r="V380" s="4"/>
      <c r="W380" s="4"/>
      <c r="X380" s="4"/>
      <c r="Y380" s="4"/>
      <c r="Z380" s="2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4"/>
    </row>
    <row r="381" spans="1:43" ht="12.75">
      <c r="A381" s="2"/>
      <c r="B381" s="3"/>
      <c r="C381" s="2"/>
      <c r="D381" s="2"/>
      <c r="E381" s="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4"/>
      <c r="U381" s="4"/>
      <c r="V381" s="4"/>
      <c r="W381" s="4"/>
      <c r="X381" s="4"/>
      <c r="Y381" s="4"/>
      <c r="Z381" s="2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4"/>
    </row>
    <row r="382" spans="1:43" ht="12.75">
      <c r="A382" s="2"/>
      <c r="B382" s="3"/>
      <c r="C382" s="2"/>
      <c r="D382" s="2"/>
      <c r="E382" s="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4"/>
      <c r="U382" s="4"/>
      <c r="V382" s="4"/>
      <c r="W382" s="4"/>
      <c r="X382" s="4"/>
      <c r="Y382" s="4"/>
      <c r="Z382" s="2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4"/>
    </row>
    <row r="383" spans="1:43" ht="12.75">
      <c r="A383" s="2"/>
      <c r="B383" s="3"/>
      <c r="C383" s="2"/>
      <c r="D383" s="2"/>
      <c r="E383" s="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4"/>
      <c r="U383" s="4"/>
      <c r="V383" s="4"/>
      <c r="W383" s="4"/>
      <c r="X383" s="4"/>
      <c r="Y383" s="4"/>
      <c r="Z383" s="2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4"/>
    </row>
    <row r="384" spans="1:43" ht="12.75">
      <c r="A384" s="2"/>
      <c r="B384" s="3"/>
      <c r="C384" s="2"/>
      <c r="D384" s="2"/>
      <c r="E384" s="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4"/>
      <c r="U384" s="4"/>
      <c r="V384" s="4"/>
      <c r="W384" s="4"/>
      <c r="X384" s="4"/>
      <c r="Y384" s="4"/>
      <c r="Z384" s="2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4"/>
    </row>
    <row r="385" spans="1:43" ht="12.75">
      <c r="A385" s="2"/>
      <c r="B385" s="3"/>
      <c r="C385" s="2"/>
      <c r="D385" s="2"/>
      <c r="E385" s="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4"/>
      <c r="U385" s="4"/>
      <c r="V385" s="4"/>
      <c r="W385" s="4"/>
      <c r="X385" s="4"/>
      <c r="Y385" s="4"/>
      <c r="Z385" s="2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4"/>
    </row>
    <row r="386" spans="1:43" ht="12.75">
      <c r="A386" s="2"/>
      <c r="B386" s="3"/>
      <c r="C386" s="2"/>
      <c r="D386" s="2"/>
      <c r="E386" s="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4"/>
      <c r="U386" s="4"/>
      <c r="V386" s="4"/>
      <c r="W386" s="4"/>
      <c r="X386" s="4"/>
      <c r="Y386" s="4"/>
      <c r="Z386" s="2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4"/>
    </row>
    <row r="387" spans="1:43" ht="12.75">
      <c r="A387" s="2"/>
      <c r="B387" s="3"/>
      <c r="C387" s="2"/>
      <c r="D387" s="2"/>
      <c r="E387" s="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4"/>
      <c r="U387" s="4"/>
      <c r="V387" s="4"/>
      <c r="W387" s="4"/>
      <c r="X387" s="4"/>
      <c r="Y387" s="4"/>
      <c r="Z387" s="2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4"/>
    </row>
    <row r="388" spans="1:43" ht="12.75">
      <c r="A388" s="2"/>
      <c r="B388" s="3"/>
      <c r="C388" s="2"/>
      <c r="D388" s="2"/>
      <c r="E388" s="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4"/>
      <c r="U388" s="4"/>
      <c r="V388" s="4"/>
      <c r="W388" s="4"/>
      <c r="X388" s="4"/>
      <c r="Y388" s="4"/>
      <c r="Z388" s="2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4"/>
    </row>
    <row r="389" spans="1:43" ht="12.75">
      <c r="A389" s="2"/>
      <c r="B389" s="3"/>
      <c r="C389" s="2"/>
      <c r="D389" s="2"/>
      <c r="E389" s="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4"/>
      <c r="U389" s="4"/>
      <c r="V389" s="4"/>
      <c r="W389" s="4"/>
      <c r="X389" s="4"/>
      <c r="Y389" s="4"/>
      <c r="Z389" s="2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4"/>
    </row>
    <row r="390" spans="1:43" ht="12.75">
      <c r="A390" s="2"/>
      <c r="B390" s="3"/>
      <c r="C390" s="2"/>
      <c r="D390" s="2"/>
      <c r="E390" s="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4"/>
      <c r="U390" s="4"/>
      <c r="V390" s="4"/>
      <c r="W390" s="4"/>
      <c r="X390" s="4"/>
      <c r="Y390" s="4"/>
      <c r="Z390" s="2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4"/>
    </row>
    <row r="391" spans="1:43" ht="12.75">
      <c r="A391" s="2"/>
      <c r="B391" s="3"/>
      <c r="C391" s="2"/>
      <c r="D391" s="2"/>
      <c r="E391" s="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4"/>
      <c r="U391" s="4"/>
      <c r="V391" s="4"/>
      <c r="W391" s="4"/>
      <c r="X391" s="4"/>
      <c r="Y391" s="4"/>
      <c r="Z391" s="2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4"/>
    </row>
    <row r="392" spans="1:43" ht="12.75">
      <c r="A392" s="2"/>
      <c r="B392" s="3"/>
      <c r="C392" s="2"/>
      <c r="D392" s="2"/>
      <c r="E392" s="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4"/>
      <c r="U392" s="4"/>
      <c r="V392" s="4"/>
      <c r="W392" s="4"/>
      <c r="X392" s="4"/>
      <c r="Y392" s="4"/>
      <c r="Z392" s="2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4"/>
    </row>
    <row r="393" spans="1:43" ht="12.75">
      <c r="A393" s="2"/>
      <c r="B393" s="3"/>
      <c r="C393" s="2"/>
      <c r="D393" s="2"/>
      <c r="E393" s="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4"/>
      <c r="U393" s="4"/>
      <c r="V393" s="4"/>
      <c r="W393" s="4"/>
      <c r="X393" s="4"/>
      <c r="Y393" s="4"/>
      <c r="Z393" s="2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4"/>
    </row>
    <row r="394" spans="1:43" ht="12.75">
      <c r="A394" s="2"/>
      <c r="B394" s="3"/>
      <c r="C394" s="2"/>
      <c r="D394" s="2"/>
      <c r="E394" s="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4"/>
      <c r="U394" s="4"/>
      <c r="V394" s="4"/>
      <c r="W394" s="4"/>
      <c r="X394" s="4"/>
      <c r="Y394" s="4"/>
      <c r="Z394" s="2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4"/>
    </row>
    <row r="395" spans="1:43" ht="12.75">
      <c r="A395" s="2"/>
      <c r="B395" s="3"/>
      <c r="C395" s="2"/>
      <c r="D395" s="2"/>
      <c r="E395" s="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4"/>
      <c r="U395" s="4"/>
      <c r="V395" s="4"/>
      <c r="W395" s="4"/>
      <c r="X395" s="4"/>
      <c r="Y395" s="4"/>
      <c r="Z395" s="2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4"/>
    </row>
    <row r="396" spans="1:43" ht="12.75">
      <c r="A396" s="2"/>
      <c r="B396" s="3"/>
      <c r="C396" s="2"/>
      <c r="D396" s="2"/>
      <c r="E396" s="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4"/>
      <c r="U396" s="4"/>
      <c r="V396" s="4"/>
      <c r="W396" s="4"/>
      <c r="X396" s="4"/>
      <c r="Y396" s="4"/>
      <c r="Z396" s="2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4"/>
    </row>
    <row r="397" spans="1:43" ht="12.75">
      <c r="A397" s="2"/>
      <c r="B397" s="6" t="s">
        <v>207</v>
      </c>
      <c r="C397" s="7" t="s">
        <v>208</v>
      </c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2"/>
      <c r="T397" s="4"/>
      <c r="U397" s="4"/>
      <c r="V397" s="4"/>
      <c r="W397" s="4"/>
      <c r="X397" s="4"/>
      <c r="Y397" s="4"/>
      <c r="Z397" s="2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4"/>
    </row>
    <row r="398" spans="1:43" ht="12.75">
      <c r="A398" s="2"/>
      <c r="B398" s="3"/>
      <c r="C398" s="2"/>
      <c r="D398" s="2"/>
      <c r="E398" s="2"/>
      <c r="F398" s="2" t="str">
        <f>+F351</f>
        <v> - евра</v>
      </c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2"/>
      <c r="T398" s="4"/>
      <c r="U398" s="4"/>
      <c r="V398" s="4"/>
      <c r="W398" s="4"/>
      <c r="X398" s="4"/>
      <c r="Y398" s="4"/>
      <c r="Z398" s="2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4"/>
    </row>
    <row r="399" spans="1:43" ht="12.75">
      <c r="A399" s="2"/>
      <c r="B399" s="10" t="str">
        <f>+B352</f>
        <v>R.b.</v>
      </c>
      <c r="C399" s="12" t="str">
        <f>+C352</f>
        <v>O p i s</v>
      </c>
      <c r="D399" s="12"/>
      <c r="E399" s="12"/>
      <c r="F399" s="20"/>
      <c r="G399" s="20" t="str">
        <f>+G352</f>
        <v> Po mesecima</v>
      </c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12" t="s">
        <v>189</v>
      </c>
      <c r="S399" s="22"/>
      <c r="T399" s="4"/>
      <c r="U399" s="4"/>
      <c r="V399" s="4"/>
      <c r="W399" s="4"/>
      <c r="X399" s="4"/>
      <c r="Y399" s="4"/>
      <c r="Z399" s="2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4"/>
    </row>
    <row r="400" spans="1:43" ht="12.75">
      <c r="A400" s="2"/>
      <c r="B400" s="16" t="s">
        <v>34</v>
      </c>
      <c r="C400" s="17" t="s">
        <v>34</v>
      </c>
      <c r="D400" s="17"/>
      <c r="E400" s="17"/>
      <c r="F400" s="17" t="s">
        <v>10</v>
      </c>
      <c r="G400" s="17" t="s">
        <v>11</v>
      </c>
      <c r="H400" s="17" t="s">
        <v>12</v>
      </c>
      <c r="I400" s="17" t="s">
        <v>13</v>
      </c>
      <c r="J400" s="17" t="s">
        <v>14</v>
      </c>
      <c r="K400" s="17" t="s">
        <v>15</v>
      </c>
      <c r="L400" s="17" t="s">
        <v>16</v>
      </c>
      <c r="M400" s="17" t="s">
        <v>17</v>
      </c>
      <c r="N400" s="17" t="s">
        <v>18</v>
      </c>
      <c r="O400" s="17" t="s">
        <v>19</v>
      </c>
      <c r="P400" s="17" t="s">
        <v>20</v>
      </c>
      <c r="Q400" s="17" t="s">
        <v>21</v>
      </c>
      <c r="R400" s="17" t="s">
        <v>34</v>
      </c>
      <c r="S400" s="22"/>
      <c r="T400" s="4"/>
      <c r="U400" s="4"/>
      <c r="V400" s="4"/>
      <c r="W400" s="4"/>
      <c r="X400" s="4"/>
      <c r="Y400" s="4"/>
      <c r="Z400" s="2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4"/>
    </row>
    <row r="401" spans="1:43" ht="12.75">
      <c r="A401" s="2"/>
      <c r="B401" s="3">
        <f aca="true" t="shared" si="114" ref="B401:C405">+B354</f>
        <v>1</v>
      </c>
      <c r="C401" s="2" t="str">
        <f t="shared" si="114"/>
        <v>Хамлет</v>
      </c>
      <c r="D401" s="2"/>
      <c r="E401" s="2"/>
      <c r="F401" s="26">
        <f aca="true" t="shared" si="115" ref="F401:R401">+F354/F253</f>
        <v>0.5412087912087912</v>
      </c>
      <c r="G401" s="26">
        <f t="shared" si="115"/>
        <v>0.625560538116592</v>
      </c>
      <c r="H401" s="26">
        <f t="shared" si="115"/>
        <v>0.6800766283524904</v>
      </c>
      <c r="I401" s="26">
        <f t="shared" si="115"/>
        <v>0.6996402877697842</v>
      </c>
      <c r="J401" s="26">
        <f t="shared" si="115"/>
        <v>0.6996402877697842</v>
      </c>
      <c r="K401" s="26">
        <f t="shared" si="115"/>
        <v>0.6996402877697842</v>
      </c>
      <c r="L401" s="26">
        <f t="shared" si="115"/>
        <v>0.6884328358208955</v>
      </c>
      <c r="M401" s="26">
        <f t="shared" si="115"/>
        <v>0.6763565891472868</v>
      </c>
      <c r="N401" s="26">
        <f t="shared" si="115"/>
        <v>0.6098130841121495</v>
      </c>
      <c r="O401" s="26">
        <f t="shared" si="115"/>
        <v>0.5335195530726257</v>
      </c>
      <c r="P401" s="26">
        <f t="shared" si="115"/>
        <v>0.4470198675496689</v>
      </c>
      <c r="Q401" s="26">
        <f t="shared" si="115"/>
        <v>0.4201388888888889</v>
      </c>
      <c r="R401" s="26">
        <f t="shared" si="115"/>
        <v>0.6308032424465734</v>
      </c>
      <c r="S401" s="22"/>
      <c r="T401" s="4"/>
      <c r="U401" s="4"/>
      <c r="V401" s="4"/>
      <c r="W401" s="4"/>
      <c r="X401" s="4"/>
      <c r="Y401" s="4"/>
      <c r="Z401" s="2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4"/>
    </row>
    <row r="402" spans="1:43" ht="12.75">
      <c r="A402" s="2"/>
      <c r="B402" s="3">
        <f t="shared" si="114"/>
        <v>2</v>
      </c>
      <c r="C402" s="2" t="str">
        <f t="shared" si="114"/>
        <v>Госпођа министарка</v>
      </c>
      <c r="D402" s="2"/>
      <c r="E402" s="2"/>
      <c r="F402" s="26">
        <f aca="true" t="shared" si="116" ref="F402:R402">+F355/F254</f>
        <v>0.7142857142857143</v>
      </c>
      <c r="G402" s="26">
        <f t="shared" si="116"/>
        <v>0.7611940298507462</v>
      </c>
      <c r="H402" s="26">
        <f t="shared" si="116"/>
        <v>0.7845117845117845</v>
      </c>
      <c r="I402" s="26">
        <f t="shared" si="116"/>
        <v>0.7974683544303798</v>
      </c>
      <c r="J402" s="26">
        <f t="shared" si="116"/>
        <v>0.7974683544303798</v>
      </c>
      <c r="K402" s="26">
        <f t="shared" si="116"/>
        <v>0.7974683544303798</v>
      </c>
      <c r="L402" s="26">
        <f t="shared" si="116"/>
        <v>0.7901639344262295</v>
      </c>
      <c r="M402" s="26">
        <f t="shared" si="116"/>
        <v>0.782312925170068</v>
      </c>
      <c r="N402" s="26">
        <f t="shared" si="116"/>
        <v>0.7310924369747899</v>
      </c>
      <c r="O402" s="26">
        <f t="shared" si="116"/>
        <v>0.6847290640394089</v>
      </c>
      <c r="P402" s="26">
        <f t="shared" si="116"/>
        <v>0.627906976744186</v>
      </c>
      <c r="Q402" s="26">
        <f t="shared" si="116"/>
        <v>0.627906976744186</v>
      </c>
      <c r="R402" s="26">
        <f t="shared" si="116"/>
        <v>0.7539250240307593</v>
      </c>
      <c r="S402" s="22"/>
      <c r="T402" s="4"/>
      <c r="U402" s="4"/>
      <c r="V402" s="4"/>
      <c r="W402" s="4"/>
      <c r="X402" s="4"/>
      <c r="Y402" s="4"/>
      <c r="Z402" s="2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4"/>
    </row>
    <row r="403" spans="1:43" ht="12.75">
      <c r="A403" s="2"/>
      <c r="B403" s="3">
        <f t="shared" si="114"/>
        <v>3</v>
      </c>
      <c r="C403" s="2" t="str">
        <f t="shared" si="114"/>
        <v>Војцек</v>
      </c>
      <c r="D403" s="2"/>
      <c r="E403" s="2"/>
      <c r="F403" s="26">
        <f aca="true" t="shared" si="117" ref="F403:R403">+F356/F255</f>
        <v>0.8211382113821138</v>
      </c>
      <c r="G403" s="26">
        <f t="shared" si="117"/>
        <v>0.8528428093645485</v>
      </c>
      <c r="H403" s="26">
        <f t="shared" si="117"/>
        <v>0.8731988472622478</v>
      </c>
      <c r="I403" s="26">
        <f t="shared" si="117"/>
        <v>0.8784530386740331</v>
      </c>
      <c r="J403" s="26">
        <f t="shared" si="117"/>
        <v>0.8784530386740331</v>
      </c>
      <c r="K403" s="26">
        <f t="shared" si="117"/>
        <v>0.8784530386740331</v>
      </c>
      <c r="L403" s="26">
        <f t="shared" si="117"/>
        <v>0.8731988472622478</v>
      </c>
      <c r="M403" s="26">
        <f t="shared" si="117"/>
        <v>0.8698224852071006</v>
      </c>
      <c r="N403" s="26">
        <f t="shared" si="117"/>
        <v>0.8513513513513513</v>
      </c>
      <c r="O403" s="26">
        <f t="shared" si="117"/>
        <v>0.8189300411522634</v>
      </c>
      <c r="P403" s="26">
        <f t="shared" si="117"/>
        <v>0.7962962962962963</v>
      </c>
      <c r="Q403" s="26">
        <f t="shared" si="117"/>
        <v>0.7864077669902912</v>
      </c>
      <c r="R403" s="26">
        <f t="shared" si="117"/>
        <v>0.8543046357615894</v>
      </c>
      <c r="S403" s="22"/>
      <c r="T403" s="4"/>
      <c r="U403" s="4"/>
      <c r="V403" s="4"/>
      <c r="W403" s="4"/>
      <c r="X403" s="4"/>
      <c r="Y403" s="4"/>
      <c r="Z403" s="2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4"/>
    </row>
    <row r="404" spans="1:43" ht="12.75">
      <c r="A404" s="2"/>
      <c r="B404" s="3">
        <f t="shared" si="114"/>
        <v>4</v>
      </c>
      <c r="C404" s="2" t="str">
        <f t="shared" si="114"/>
        <v>Премијера – Данга</v>
      </c>
      <c r="D404" s="2"/>
      <c r="E404" s="2"/>
      <c r="F404" s="26"/>
      <c r="G404" s="26"/>
      <c r="H404" s="26"/>
      <c r="I404" s="26">
        <f aca="true" t="shared" si="118" ref="I404:R404">+I357/I256</f>
        <v>0.9178743961352657</v>
      </c>
      <c r="J404" s="26">
        <f t="shared" si="118"/>
        <v>0.9178743961352657</v>
      </c>
      <c r="K404" s="26">
        <f t="shared" si="118"/>
        <v>0.9114583333333334</v>
      </c>
      <c r="L404" s="26">
        <f t="shared" si="118"/>
        <v>0.9081081081081082</v>
      </c>
      <c r="M404" s="26">
        <f t="shared" si="118"/>
        <v>0.9014492753623189</v>
      </c>
      <c r="N404" s="26">
        <f t="shared" si="118"/>
        <v>0.8740740740740741</v>
      </c>
      <c r="O404" s="26">
        <f t="shared" si="118"/>
        <v>0.8697318007662835</v>
      </c>
      <c r="P404" s="26">
        <f t="shared" si="118"/>
        <v>0.8333333333333334</v>
      </c>
      <c r="Q404" s="26">
        <f t="shared" si="118"/>
        <v>0.8172043010752689</v>
      </c>
      <c r="R404" s="26">
        <f t="shared" si="118"/>
        <v>0.8925561797752809</v>
      </c>
      <c r="S404" s="22"/>
      <c r="T404" s="4"/>
      <c r="U404" s="4"/>
      <c r="V404" s="4"/>
      <c r="W404" s="4"/>
      <c r="X404" s="4"/>
      <c r="Y404" s="4"/>
      <c r="Z404" s="2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4"/>
    </row>
    <row r="405" spans="1:43" ht="12.75">
      <c r="A405" s="2"/>
      <c r="B405" s="3">
        <f t="shared" si="114"/>
        <v>5</v>
      </c>
      <c r="C405" s="2" t="str">
        <f t="shared" si="114"/>
        <v>Премијера – Сирано </v>
      </c>
      <c r="D405" s="2"/>
      <c r="E405" s="2"/>
      <c r="F405" s="26"/>
      <c r="G405" s="26"/>
      <c r="H405" s="26"/>
      <c r="I405" s="26"/>
      <c r="J405" s="26"/>
      <c r="K405" s="26"/>
      <c r="L405" s="26">
        <f aca="true" t="shared" si="119" ref="L405:R405">+L358/L257</f>
        <v>0.8888888888888888</v>
      </c>
      <c r="M405" s="26">
        <f t="shared" si="119"/>
        <v>0.8743169398907104</v>
      </c>
      <c r="N405" s="26">
        <f t="shared" si="119"/>
        <v>0.8756756756756757</v>
      </c>
      <c r="O405" s="26">
        <f t="shared" si="119"/>
        <v>0.871866295264624</v>
      </c>
      <c r="P405" s="26">
        <f t="shared" si="119"/>
        <v>0.8666666666666667</v>
      </c>
      <c r="Q405" s="26">
        <f t="shared" si="119"/>
        <v>0.8419243986254296</v>
      </c>
      <c r="R405" s="26">
        <f t="shared" si="119"/>
        <v>0.8713286713286713</v>
      </c>
      <c r="S405" s="22"/>
      <c r="T405" s="4"/>
      <c r="U405" s="4"/>
      <c r="V405" s="4"/>
      <c r="W405" s="4"/>
      <c r="X405" s="4"/>
      <c r="Y405" s="4"/>
      <c r="Z405" s="2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4"/>
    </row>
    <row r="406" spans="1:43" ht="12.75" hidden="1">
      <c r="A406" s="2"/>
      <c r="B406" s="3">
        <f aca="true" t="shared" si="120" ref="B406:B420">+B359</f>
        <v>6</v>
      </c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9"/>
      <c r="S406" s="22"/>
      <c r="T406" s="4"/>
      <c r="U406" s="4"/>
      <c r="V406" s="4"/>
      <c r="W406" s="4"/>
      <c r="X406" s="4"/>
      <c r="Y406" s="4"/>
      <c r="Z406" s="2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4"/>
    </row>
    <row r="407" spans="1:43" ht="12.75" hidden="1">
      <c r="A407" s="2"/>
      <c r="B407" s="3">
        <f t="shared" si="120"/>
        <v>7</v>
      </c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9"/>
      <c r="S407" s="22"/>
      <c r="T407" s="4"/>
      <c r="U407" s="4"/>
      <c r="V407" s="4"/>
      <c r="W407" s="4"/>
      <c r="X407" s="4"/>
      <c r="Y407" s="4"/>
      <c r="Z407" s="2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4"/>
    </row>
    <row r="408" spans="1:43" ht="12.75" hidden="1">
      <c r="A408" s="2"/>
      <c r="B408" s="3">
        <f t="shared" si="120"/>
        <v>8</v>
      </c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9"/>
      <c r="S408" s="22"/>
      <c r="T408" s="4"/>
      <c r="U408" s="4"/>
      <c r="V408" s="4"/>
      <c r="W408" s="4"/>
      <c r="X408" s="4"/>
      <c r="Y408" s="4"/>
      <c r="Z408" s="2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4"/>
    </row>
    <row r="409" spans="1:43" ht="12.75" hidden="1">
      <c r="A409" s="2"/>
      <c r="B409" s="3">
        <f t="shared" si="120"/>
        <v>9</v>
      </c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9"/>
      <c r="S409" s="22"/>
      <c r="T409" s="4"/>
      <c r="U409" s="4"/>
      <c r="V409" s="4"/>
      <c r="W409" s="4"/>
      <c r="X409" s="4"/>
      <c r="Y409" s="4"/>
      <c r="Z409" s="2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4"/>
    </row>
    <row r="410" spans="1:43" ht="12.75" hidden="1">
      <c r="A410" s="2"/>
      <c r="B410" s="3">
        <f t="shared" si="120"/>
        <v>10</v>
      </c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9"/>
      <c r="S410" s="22"/>
      <c r="T410" s="4"/>
      <c r="U410" s="4"/>
      <c r="V410" s="4"/>
      <c r="W410" s="4"/>
      <c r="X410" s="4"/>
      <c r="Y410" s="4"/>
      <c r="Z410" s="2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4"/>
    </row>
    <row r="411" spans="1:43" ht="12.75" hidden="1">
      <c r="A411" s="2"/>
      <c r="B411" s="3">
        <f t="shared" si="120"/>
        <v>11</v>
      </c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9"/>
      <c r="S411" s="22"/>
      <c r="T411" s="4"/>
      <c r="U411" s="4"/>
      <c r="V411" s="4"/>
      <c r="W411" s="4"/>
      <c r="X411" s="4"/>
      <c r="Y411" s="4"/>
      <c r="Z411" s="2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4"/>
    </row>
    <row r="412" spans="1:43" ht="12.75" hidden="1">
      <c r="A412" s="2"/>
      <c r="B412" s="3">
        <f t="shared" si="120"/>
        <v>12</v>
      </c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9"/>
      <c r="S412" s="22"/>
      <c r="T412" s="4"/>
      <c r="U412" s="4"/>
      <c r="V412" s="4"/>
      <c r="W412" s="4"/>
      <c r="X412" s="4"/>
      <c r="Y412" s="4"/>
      <c r="Z412" s="2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4"/>
    </row>
    <row r="413" spans="1:43" ht="12.75" hidden="1">
      <c r="A413" s="2"/>
      <c r="B413" s="3">
        <f t="shared" si="120"/>
        <v>13</v>
      </c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9"/>
      <c r="S413" s="22"/>
      <c r="T413" s="4"/>
      <c r="U413" s="4"/>
      <c r="V413" s="4"/>
      <c r="W413" s="4"/>
      <c r="X413" s="4"/>
      <c r="Y413" s="4"/>
      <c r="Z413" s="2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4"/>
    </row>
    <row r="414" spans="1:43" ht="12.75" hidden="1">
      <c r="A414" s="2"/>
      <c r="B414" s="3">
        <f t="shared" si="120"/>
        <v>14</v>
      </c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9"/>
      <c r="S414" s="22"/>
      <c r="T414" s="4"/>
      <c r="U414" s="4"/>
      <c r="V414" s="4"/>
      <c r="W414" s="4"/>
      <c r="X414" s="4"/>
      <c r="Y414" s="4"/>
      <c r="Z414" s="2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4"/>
    </row>
    <row r="415" spans="1:43" ht="12.75" hidden="1">
      <c r="A415" s="2"/>
      <c r="B415" s="3">
        <f t="shared" si="120"/>
        <v>15</v>
      </c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9"/>
      <c r="S415" s="22"/>
      <c r="T415" s="4"/>
      <c r="U415" s="4"/>
      <c r="V415" s="4"/>
      <c r="W415" s="4"/>
      <c r="X415" s="4"/>
      <c r="Y415" s="4"/>
      <c r="Z415" s="2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4"/>
    </row>
    <row r="416" spans="1:43" ht="12.75" hidden="1">
      <c r="A416" s="2"/>
      <c r="B416" s="3">
        <f t="shared" si="120"/>
        <v>16</v>
      </c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9"/>
      <c r="S416" s="22"/>
      <c r="T416" s="4"/>
      <c r="U416" s="4"/>
      <c r="V416" s="4"/>
      <c r="W416" s="4"/>
      <c r="X416" s="4"/>
      <c r="Y416" s="4"/>
      <c r="Z416" s="2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4"/>
    </row>
    <row r="417" spans="1:43" ht="12.75" hidden="1">
      <c r="A417" s="2"/>
      <c r="B417" s="3">
        <f t="shared" si="120"/>
        <v>17</v>
      </c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9"/>
      <c r="S417" s="22"/>
      <c r="T417" s="4"/>
      <c r="U417" s="4"/>
      <c r="V417" s="4"/>
      <c r="W417" s="4"/>
      <c r="X417" s="4"/>
      <c r="Y417" s="4"/>
      <c r="Z417" s="2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4"/>
    </row>
    <row r="418" spans="1:43" ht="12.75" hidden="1">
      <c r="A418" s="2"/>
      <c r="B418" s="3">
        <f t="shared" si="120"/>
        <v>18</v>
      </c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9"/>
      <c r="S418" s="22"/>
      <c r="T418" s="4"/>
      <c r="U418" s="4"/>
      <c r="V418" s="4"/>
      <c r="W418" s="4"/>
      <c r="X418" s="4"/>
      <c r="Y418" s="4"/>
      <c r="Z418" s="2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4"/>
    </row>
    <row r="419" spans="1:43" ht="12.75" hidden="1">
      <c r="A419" s="2"/>
      <c r="B419" s="3">
        <f t="shared" si="120"/>
        <v>19</v>
      </c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9"/>
      <c r="S419" s="22"/>
      <c r="T419" s="4"/>
      <c r="U419" s="4"/>
      <c r="V419" s="4"/>
      <c r="W419" s="4"/>
      <c r="X419" s="4"/>
      <c r="Y419" s="4"/>
      <c r="Z419" s="2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4"/>
    </row>
    <row r="420" spans="1:43" ht="12.75" hidden="1">
      <c r="A420" s="2"/>
      <c r="B420" s="3">
        <f t="shared" si="120"/>
        <v>20</v>
      </c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9"/>
      <c r="S420" s="22"/>
      <c r="T420" s="4"/>
      <c r="U420" s="4"/>
      <c r="V420" s="4"/>
      <c r="W420" s="4"/>
      <c r="X420" s="4"/>
      <c r="Y420" s="4"/>
      <c r="Z420" s="2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4"/>
    </row>
    <row r="421" spans="1:43" ht="12.75">
      <c r="A421" s="2"/>
      <c r="B421" s="23"/>
      <c r="C421" s="24" t="str">
        <f>+C374</f>
        <v>   Укупно</v>
      </c>
      <c r="D421" s="24"/>
      <c r="E421" s="24"/>
      <c r="F421" s="27">
        <f aca="true" t="shared" si="121" ref="F421:R421">+F374/F273</f>
        <v>0.670263788968825</v>
      </c>
      <c r="G421" s="27">
        <f t="shared" si="121"/>
        <v>0.7285291214215203</v>
      </c>
      <c r="H421" s="27">
        <f t="shared" si="121"/>
        <v>0.7641509433962265</v>
      </c>
      <c r="I421" s="27">
        <f t="shared" si="121"/>
        <v>0.8336566440349176</v>
      </c>
      <c r="J421" s="27">
        <f t="shared" si="121"/>
        <v>0.8336566440349176</v>
      </c>
      <c r="K421" s="27">
        <f t="shared" si="121"/>
        <v>0.8286713286713286</v>
      </c>
      <c r="L421" s="27">
        <f t="shared" si="121"/>
        <v>0.8339026473099914</v>
      </c>
      <c r="M421" s="27">
        <f t="shared" si="121"/>
        <v>0.823502722323049</v>
      </c>
      <c r="N421" s="27">
        <f t="shared" si="121"/>
        <v>0.7922008547008547</v>
      </c>
      <c r="O421" s="27">
        <f t="shared" si="121"/>
        <v>0.769139465875371</v>
      </c>
      <c r="P421" s="27">
        <f t="shared" si="121"/>
        <v>0.7304227304227304</v>
      </c>
      <c r="Q421" s="27">
        <f t="shared" si="121"/>
        <v>0.7072987208427389</v>
      </c>
      <c r="R421" s="27">
        <f t="shared" si="121"/>
        <v>0.790746477465774</v>
      </c>
      <c r="S421" s="22"/>
      <c r="T421" s="4"/>
      <c r="U421" s="4"/>
      <c r="V421" s="4"/>
      <c r="W421" s="4"/>
      <c r="X421" s="4"/>
      <c r="Y421" s="4"/>
      <c r="Z421" s="2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4"/>
    </row>
    <row r="422" spans="1:43" ht="12.75">
      <c r="A422" s="2"/>
      <c r="B422" s="3"/>
      <c r="C422" s="2"/>
      <c r="D422" s="2"/>
      <c r="E422" s="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4"/>
      <c r="U422" s="4"/>
      <c r="V422" s="4"/>
      <c r="W422" s="4"/>
      <c r="X422" s="4"/>
      <c r="Y422" s="4"/>
      <c r="Z422" s="2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4"/>
    </row>
    <row r="423" spans="1:43" ht="12.75">
      <c r="A423" s="2"/>
      <c r="B423" s="3"/>
      <c r="C423" s="2"/>
      <c r="D423" s="2"/>
      <c r="E423" s="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4"/>
      <c r="U423" s="4"/>
      <c r="V423" s="4"/>
      <c r="W423" s="4"/>
      <c r="X423" s="4"/>
      <c r="Y423" s="4"/>
      <c r="Z423" s="2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4"/>
    </row>
    <row r="424" spans="1:43" ht="12.75">
      <c r="A424" s="2"/>
      <c r="B424" s="3"/>
      <c r="C424" s="2"/>
      <c r="D424" s="2"/>
      <c r="E424" s="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4"/>
      <c r="U424" s="4"/>
      <c r="V424" s="4"/>
      <c r="W424" s="4"/>
      <c r="X424" s="4"/>
      <c r="Y424" s="4"/>
      <c r="Z424" s="2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4"/>
    </row>
    <row r="425" spans="1:43" ht="12.75">
      <c r="A425" s="2"/>
      <c r="B425" s="3"/>
      <c r="C425" s="2"/>
      <c r="D425" s="2"/>
      <c r="E425" s="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4"/>
      <c r="U425" s="4"/>
      <c r="V425" s="4"/>
      <c r="W425" s="4"/>
      <c r="X425" s="4"/>
      <c r="Y425" s="4"/>
      <c r="Z425" s="2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4"/>
    </row>
    <row r="426" spans="1:43" ht="12.75">
      <c r="A426" s="2"/>
      <c r="B426" s="3"/>
      <c r="C426" s="2"/>
      <c r="D426" s="2"/>
      <c r="E426" s="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4"/>
      <c r="U426" s="4"/>
      <c r="V426" s="4"/>
      <c r="W426" s="4"/>
      <c r="X426" s="4"/>
      <c r="Y426" s="4"/>
      <c r="Z426" s="2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4"/>
    </row>
    <row r="427" spans="1:43" ht="12.75">
      <c r="A427" s="2"/>
      <c r="B427" s="3"/>
      <c r="C427" s="2"/>
      <c r="D427" s="2"/>
      <c r="E427" s="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4"/>
      <c r="U427" s="4"/>
      <c r="V427" s="4"/>
      <c r="W427" s="4"/>
      <c r="X427" s="4"/>
      <c r="Y427" s="4"/>
      <c r="Z427" s="2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4"/>
    </row>
    <row r="428" spans="1:43" ht="12.75">
      <c r="A428" s="2"/>
      <c r="B428" s="3"/>
      <c r="C428" s="2"/>
      <c r="D428" s="2"/>
      <c r="E428" s="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4"/>
      <c r="U428" s="4"/>
      <c r="V428" s="4"/>
      <c r="W428" s="4"/>
      <c r="X428" s="4"/>
      <c r="Y428" s="4"/>
      <c r="Z428" s="2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4"/>
    </row>
    <row r="429" spans="1:43" ht="12.75">
      <c r="A429" s="2"/>
      <c r="B429" s="3"/>
      <c r="C429" s="2"/>
      <c r="D429" s="2"/>
      <c r="E429" s="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4"/>
      <c r="U429" s="4"/>
      <c r="V429" s="4"/>
      <c r="W429" s="4"/>
      <c r="X429" s="4"/>
      <c r="Y429" s="4"/>
      <c r="Z429" s="2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4"/>
    </row>
    <row r="430" spans="1:43" ht="12.75">
      <c r="A430" s="2"/>
      <c r="B430" s="3"/>
      <c r="C430" s="2"/>
      <c r="D430" s="2"/>
      <c r="E430" s="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4"/>
      <c r="U430" s="4"/>
      <c r="V430" s="4"/>
      <c r="W430" s="4"/>
      <c r="X430" s="4"/>
      <c r="Y430" s="4"/>
      <c r="Z430" s="2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4"/>
    </row>
    <row r="431" spans="1:43" ht="12.75">
      <c r="A431" s="2"/>
      <c r="B431" s="3"/>
      <c r="C431" s="2"/>
      <c r="D431" s="2"/>
      <c r="E431" s="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4"/>
      <c r="U431" s="4"/>
      <c r="V431" s="4"/>
      <c r="W431" s="4"/>
      <c r="X431" s="4"/>
      <c r="Y431" s="4"/>
      <c r="Z431" s="2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4"/>
    </row>
    <row r="432" spans="1:43" ht="12.75">
      <c r="A432" s="2"/>
      <c r="B432" s="3"/>
      <c r="C432" s="2"/>
      <c r="D432" s="2"/>
      <c r="E432" s="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4"/>
      <c r="U432" s="4"/>
      <c r="V432" s="4"/>
      <c r="W432" s="4"/>
      <c r="X432" s="4"/>
      <c r="Y432" s="4"/>
      <c r="Z432" s="2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4"/>
    </row>
    <row r="433" spans="1:43" ht="12.75">
      <c r="A433" s="2"/>
      <c r="B433" s="3"/>
      <c r="C433" s="2"/>
      <c r="D433" s="2"/>
      <c r="E433" s="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4"/>
      <c r="U433" s="4"/>
      <c r="V433" s="4"/>
      <c r="W433" s="4"/>
      <c r="X433" s="4"/>
      <c r="Y433" s="4"/>
      <c r="Z433" s="2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4"/>
    </row>
    <row r="434" spans="1:43" ht="12.75">
      <c r="A434" s="2"/>
      <c r="B434" s="3"/>
      <c r="C434" s="2"/>
      <c r="D434" s="2"/>
      <c r="E434" s="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4"/>
      <c r="U434" s="4"/>
      <c r="V434" s="4"/>
      <c r="W434" s="4"/>
      <c r="X434" s="4"/>
      <c r="Y434" s="4"/>
      <c r="Z434" s="2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4"/>
    </row>
    <row r="435" spans="1:43" ht="12.75">
      <c r="A435" s="2"/>
      <c r="B435" s="3"/>
      <c r="C435" s="2"/>
      <c r="D435" s="2"/>
      <c r="E435" s="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4"/>
      <c r="U435" s="4"/>
      <c r="V435" s="4"/>
      <c r="W435" s="4"/>
      <c r="X435" s="4"/>
      <c r="Y435" s="4"/>
      <c r="Z435" s="2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4"/>
    </row>
    <row r="436" spans="1:43" ht="12.75">
      <c r="A436" s="2"/>
      <c r="B436" s="3"/>
      <c r="C436" s="2"/>
      <c r="D436" s="2"/>
      <c r="E436" s="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4"/>
      <c r="U436" s="4"/>
      <c r="V436" s="4"/>
      <c r="W436" s="4"/>
      <c r="X436" s="4"/>
      <c r="Y436" s="4"/>
      <c r="Z436" s="2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4"/>
    </row>
    <row r="437" spans="1:43" ht="12.75">
      <c r="A437" s="2"/>
      <c r="B437" s="3"/>
      <c r="C437" s="2"/>
      <c r="D437" s="2"/>
      <c r="E437" s="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4"/>
      <c r="U437" s="4"/>
      <c r="V437" s="4"/>
      <c r="W437" s="4"/>
      <c r="X437" s="4"/>
      <c r="Y437" s="4"/>
      <c r="Z437" s="2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4"/>
    </row>
    <row r="438" spans="1:43" ht="12.75">
      <c r="A438" s="2"/>
      <c r="B438" s="3"/>
      <c r="C438" s="2"/>
      <c r="D438" s="2"/>
      <c r="E438" s="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4"/>
      <c r="U438" s="4"/>
      <c r="V438" s="4"/>
      <c r="W438" s="4"/>
      <c r="X438" s="4"/>
      <c r="Y438" s="4"/>
      <c r="Z438" s="2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4"/>
    </row>
    <row r="439" spans="1:43" ht="12.75">
      <c r="A439" s="2"/>
      <c r="B439" s="3"/>
      <c r="C439" s="2"/>
      <c r="D439" s="2"/>
      <c r="E439" s="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4"/>
      <c r="U439" s="4"/>
      <c r="V439" s="4"/>
      <c r="W439" s="4"/>
      <c r="X439" s="4"/>
      <c r="Y439" s="4"/>
      <c r="Z439" s="2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4"/>
    </row>
    <row r="440" spans="1:43" ht="12.75">
      <c r="A440" s="2"/>
      <c r="B440" s="3"/>
      <c r="C440" s="2"/>
      <c r="D440" s="2"/>
      <c r="E440" s="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4"/>
      <c r="U440" s="4"/>
      <c r="V440" s="4"/>
      <c r="W440" s="4"/>
      <c r="X440" s="4"/>
      <c r="Y440" s="4"/>
      <c r="Z440" s="2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4"/>
    </row>
    <row r="441" spans="1:43" ht="12.75">
      <c r="A441" s="2"/>
      <c r="B441" s="3"/>
      <c r="C441" s="2"/>
      <c r="D441" s="2"/>
      <c r="E441" s="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4"/>
      <c r="U441" s="4"/>
      <c r="V441" s="4"/>
      <c r="W441" s="4"/>
      <c r="X441" s="4"/>
      <c r="Y441" s="4"/>
      <c r="Z441" s="2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4"/>
    </row>
    <row r="442" spans="1:43" ht="12.75">
      <c r="A442" s="2"/>
      <c r="B442" s="3"/>
      <c r="C442" s="2"/>
      <c r="D442" s="2"/>
      <c r="E442" s="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4"/>
      <c r="U442" s="4"/>
      <c r="V442" s="4"/>
      <c r="W442" s="4"/>
      <c r="X442" s="4"/>
      <c r="Y442" s="4"/>
      <c r="Z442" s="2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4"/>
    </row>
    <row r="443" spans="1:43" ht="12.75">
      <c r="A443" s="2"/>
      <c r="B443" s="28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</row>
    <row r="444" spans="1:43" ht="12.75">
      <c r="A444" s="7">
        <v>4</v>
      </c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2"/>
      <c r="T444" s="2"/>
      <c r="U444" s="2"/>
      <c r="V444" s="2"/>
      <c r="W444" s="2"/>
      <c r="X444" s="2"/>
      <c r="Y444" s="2"/>
      <c r="Z444" s="2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4"/>
    </row>
    <row r="445" spans="1:43" ht="12.75">
      <c r="A445" s="2"/>
      <c r="B445" s="6" t="s">
        <v>209</v>
      </c>
      <c r="C445" s="7" t="s">
        <v>210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2"/>
      <c r="T445" s="2"/>
      <c r="U445" s="2"/>
      <c r="V445" s="2"/>
      <c r="W445" s="2"/>
      <c r="X445" s="2"/>
      <c r="Y445" s="2"/>
      <c r="Z445" s="2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4"/>
    </row>
    <row r="446" spans="1:43" ht="12.75">
      <c r="A446" s="2"/>
      <c r="B446" s="3"/>
      <c r="C446" s="2"/>
      <c r="D446" s="2"/>
      <c r="E446" s="2"/>
      <c r="F446" s="2" t="str">
        <f>D8</f>
        <v> - евра</v>
      </c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2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5"/>
      <c r="AM446" s="5"/>
      <c r="AN446" s="5"/>
      <c r="AO446" s="5"/>
      <c r="AP446" s="5"/>
      <c r="AQ446" s="4"/>
    </row>
    <row r="447" spans="1:43" ht="12.75">
      <c r="A447" s="2"/>
      <c r="B447" s="10" t="str">
        <f>+B303</f>
        <v>Р.б.</v>
      </c>
      <c r="C447" s="12" t="str">
        <f>+C303</f>
        <v>  О п и с</v>
      </c>
      <c r="D447" s="12"/>
      <c r="E447" s="12"/>
      <c r="F447" s="20"/>
      <c r="G447" s="20" t="str">
        <f>G110</f>
        <v>  По месецима</v>
      </c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12" t="str">
        <f>R110</f>
        <v>  Укупно</v>
      </c>
      <c r="S447" s="22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5"/>
      <c r="AM447" s="5"/>
      <c r="AN447" s="5"/>
      <c r="AO447" s="5"/>
      <c r="AP447" s="5"/>
      <c r="AQ447" s="4"/>
    </row>
    <row r="448" spans="1:43" ht="12.75">
      <c r="A448" s="2"/>
      <c r="B448" s="16"/>
      <c r="C448" s="17"/>
      <c r="D448" s="17"/>
      <c r="E448" s="17"/>
      <c r="F448" s="17" t="str">
        <f aca="true" t="shared" si="122" ref="F448:Q448">D11</f>
        <v>        1</v>
      </c>
      <c r="G448" s="17" t="str">
        <f t="shared" si="122"/>
        <v>        2</v>
      </c>
      <c r="H448" s="17" t="str">
        <f t="shared" si="122"/>
        <v>        3</v>
      </c>
      <c r="I448" s="17" t="str">
        <f t="shared" si="122"/>
        <v>        4</v>
      </c>
      <c r="J448" s="17" t="str">
        <f t="shared" si="122"/>
        <v>        5</v>
      </c>
      <c r="K448" s="17" t="str">
        <f t="shared" si="122"/>
        <v>        6</v>
      </c>
      <c r="L448" s="17" t="str">
        <f t="shared" si="122"/>
        <v>        7</v>
      </c>
      <c r="M448" s="17" t="str">
        <f t="shared" si="122"/>
        <v>        8</v>
      </c>
      <c r="N448" s="17" t="str">
        <f t="shared" si="122"/>
        <v>        9</v>
      </c>
      <c r="O448" s="17" t="str">
        <f t="shared" si="122"/>
        <v>        10</v>
      </c>
      <c r="P448" s="17" t="str">
        <f t="shared" si="122"/>
        <v>        11</v>
      </c>
      <c r="Q448" s="17" t="str">
        <f t="shared" si="122"/>
        <v>        12</v>
      </c>
      <c r="R448" s="17" t="str">
        <f>R111</f>
        <v> </v>
      </c>
      <c r="S448" s="22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5"/>
      <c r="AM448" s="5"/>
      <c r="AN448" s="5"/>
      <c r="AO448" s="5"/>
      <c r="AP448" s="5"/>
      <c r="AQ448" s="4"/>
    </row>
    <row r="449" spans="1:43" ht="12.75">
      <c r="A449" s="2"/>
      <c r="B449" s="3">
        <f aca="true" t="shared" si="123" ref="B449:B488">+B305</f>
        <v>1</v>
      </c>
      <c r="C449" s="2" t="str">
        <f>+'Plan izvođenja i prodaje karata'!B9</f>
        <v>Хамлет</v>
      </c>
      <c r="D449" s="9"/>
      <c r="E449" s="9"/>
      <c r="F449" s="9">
        <f>+'Plan izvođenja i prodaje karata'!E9*'Troškovi izvodjenja'!$D$25</f>
        <v>2050</v>
      </c>
      <c r="G449" s="9">
        <f>+'Plan izvođenja i prodaje karata'!F9*'Troškovi izvodjenja'!$D$25</f>
        <v>2050</v>
      </c>
      <c r="H449" s="9">
        <f>+'Plan izvođenja i prodaje karata'!G9*'Troškovi izvodjenja'!$D$25</f>
        <v>2050</v>
      </c>
      <c r="I449" s="9">
        <f>+'Plan izvođenja i prodaje karata'!H9*'Troškovi izvodjenja'!$D$25</f>
        <v>2050</v>
      </c>
      <c r="J449" s="9">
        <f>+'Plan izvođenja i prodaje karata'!I9*'Troškovi izvodjenja'!$D$25</f>
        <v>2050</v>
      </c>
      <c r="K449" s="9">
        <f>+'Plan izvođenja i prodaje karata'!J9*'Troškovi izvodjenja'!$D$25</f>
        <v>2050</v>
      </c>
      <c r="L449" s="9">
        <f>+'Plan izvođenja i prodaje karata'!K9*'Troškovi izvodjenja'!$D$25</f>
        <v>2050</v>
      </c>
      <c r="M449" s="9">
        <f>+'Plan izvođenja i prodaje karata'!L9*'Troškovi izvodjenja'!$D$25</f>
        <v>2050</v>
      </c>
      <c r="N449" s="9">
        <f>+'Plan izvođenja i prodaje karata'!M9*'Troškovi izvodjenja'!$D$25</f>
        <v>2050</v>
      </c>
      <c r="O449" s="9">
        <f>+'Plan izvođenja i prodaje karata'!N9*'Troškovi izvodjenja'!$D$25</f>
        <v>2050</v>
      </c>
      <c r="P449" s="9">
        <f>+'Plan izvođenja i prodaje karata'!O9*'Troškovi izvodjenja'!$D$25</f>
        <v>2050</v>
      </c>
      <c r="Q449" s="9">
        <f>+'Plan izvođenja i prodaje karata'!P9*'Troškovi izvodjenja'!$D$25</f>
        <v>2050</v>
      </c>
      <c r="R449" s="9">
        <f aca="true" t="shared" si="124" ref="R449:R488">SUM(F449:Q449)</f>
        <v>24600</v>
      </c>
      <c r="S449" s="22">
        <f aca="true" t="shared" si="125" ref="S449:S489">R449/R$489</f>
        <v>0.1174785100286533</v>
      </c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5"/>
      <c r="AM449" s="5"/>
      <c r="AN449" s="5"/>
      <c r="AO449" s="5"/>
      <c r="AP449" s="5"/>
      <c r="AQ449" s="4"/>
    </row>
    <row r="450" spans="1:43" ht="12.75">
      <c r="A450" s="2"/>
      <c r="B450" s="3">
        <f t="shared" si="123"/>
        <v>2</v>
      </c>
      <c r="C450" s="2" t="str">
        <f>+'Plan izvođenja i prodaje karata'!B12</f>
        <v>Хамлет – Р</v>
      </c>
      <c r="D450" s="9"/>
      <c r="E450" s="9"/>
      <c r="F450" s="9">
        <f>+'Plan izvođenja i prodaje karata'!E12*'Troškovi izvodjenja'!$D$26</f>
        <v>6300</v>
      </c>
      <c r="G450" s="9">
        <f>+'Plan izvođenja i prodaje karata'!F12*'Troškovi izvodjenja'!$D$26</f>
        <v>6300</v>
      </c>
      <c r="H450" s="9">
        <f>+'Plan izvođenja i prodaje karata'!G12*'Troškovi izvodjenja'!$D$26</f>
        <v>6300</v>
      </c>
      <c r="I450" s="9">
        <f>+'Plan izvođenja i prodaje karata'!H12*'Troškovi izvodjenja'!$D$26</f>
        <v>6300</v>
      </c>
      <c r="J450" s="9">
        <f>+'Plan izvođenja i prodaje karata'!I12*'Troškovi izvodjenja'!$D$26</f>
        <v>6300</v>
      </c>
      <c r="K450" s="9">
        <f>+'Plan izvođenja i prodaje karata'!J12*'Troškovi izvodjenja'!$D$26</f>
        <v>6300</v>
      </c>
      <c r="L450" s="9">
        <f>+'Plan izvođenja i prodaje karata'!K12*'Troškovi izvodjenja'!$D$26</f>
        <v>6300</v>
      </c>
      <c r="M450" s="9">
        <f>+'Plan izvođenja i prodaje karata'!L12*'Troškovi izvodjenja'!$D$26</f>
        <v>6300</v>
      </c>
      <c r="N450" s="9">
        <f>+'Plan izvođenja i prodaje karata'!M12*'Troškovi izvodjenja'!$D$26</f>
        <v>6300</v>
      </c>
      <c r="O450" s="9">
        <f>+'Plan izvođenja i prodaje karata'!N12*'Troškovi izvodjenja'!$D$26</f>
        <v>6300</v>
      </c>
      <c r="P450" s="9">
        <f>+'Plan izvođenja i prodaje karata'!O12*'Troškovi izvodjenja'!$D$26</f>
        <v>6300</v>
      </c>
      <c r="Q450" s="9">
        <f>+'Plan izvođenja i prodaje karata'!P12*'Troškovi izvodjenja'!$D$26</f>
        <v>6300</v>
      </c>
      <c r="R450" s="9">
        <f t="shared" si="124"/>
        <v>75600</v>
      </c>
      <c r="S450" s="22">
        <f t="shared" si="125"/>
        <v>0.36103151862464183</v>
      </c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5"/>
      <c r="AM450" s="5"/>
      <c r="AN450" s="5"/>
      <c r="AO450" s="5"/>
      <c r="AP450" s="5"/>
      <c r="AQ450" s="4"/>
    </row>
    <row r="451" spans="1:43" ht="12.75">
      <c r="A451" s="2"/>
      <c r="B451" s="3">
        <f t="shared" si="123"/>
        <v>3</v>
      </c>
      <c r="C451" s="2" t="str">
        <f>+'Plan izvođenja i prodaje karata'!B15</f>
        <v>Госпођа министарка</v>
      </c>
      <c r="D451" s="9"/>
      <c r="E451" s="9"/>
      <c r="F451" s="9">
        <f>+'Plan izvođenja i prodaje karata'!E15*'Troškovi izvodjenja'!$E$25</f>
        <v>1400</v>
      </c>
      <c r="G451" s="9">
        <f>+'Plan izvođenja i prodaje karata'!F15*'Troškovi izvodjenja'!$E$25</f>
        <v>1400</v>
      </c>
      <c r="H451" s="9">
        <f>+'Plan izvođenja i prodaje karata'!G15*'Troškovi izvodjenja'!$E$25</f>
        <v>1400</v>
      </c>
      <c r="I451" s="9">
        <f>+'Plan izvođenja i prodaje karata'!H15*'Troškovi izvodjenja'!$E$25</f>
        <v>1400</v>
      </c>
      <c r="J451" s="9">
        <f>+'Plan izvođenja i prodaje karata'!I15*'Troškovi izvodjenja'!$E$25</f>
        <v>1400</v>
      </c>
      <c r="K451" s="9">
        <f>+'Plan izvođenja i prodaje karata'!J15*'Troškovi izvodjenja'!$E$25</f>
        <v>1400</v>
      </c>
      <c r="L451" s="9">
        <f>+'Plan izvođenja i prodaje karata'!K15*'Troškovi izvodjenja'!$E$25</f>
        <v>1400</v>
      </c>
      <c r="M451" s="9">
        <f>+'Plan izvođenja i prodaje karata'!L15*'Troškovi izvodjenja'!$E$25</f>
        <v>1400</v>
      </c>
      <c r="N451" s="9">
        <f>+'Plan izvođenja i prodaje karata'!M15*'Troškovi izvodjenja'!$E$25</f>
        <v>1400</v>
      </c>
      <c r="O451" s="9">
        <f>+'Plan izvođenja i prodaje karata'!N15*'Troškovi izvodjenja'!$E$25</f>
        <v>1400</v>
      </c>
      <c r="P451" s="9">
        <f>+'Plan izvođenja i prodaje karata'!O15*'Troškovi izvodjenja'!$E$25</f>
        <v>1400</v>
      </c>
      <c r="Q451" s="9">
        <f>+'Plan izvođenja i prodaje karata'!P15*'Troškovi izvodjenja'!$E$25</f>
        <v>1400</v>
      </c>
      <c r="R451" s="9">
        <f t="shared" si="124"/>
        <v>16800</v>
      </c>
      <c r="S451" s="22">
        <f t="shared" si="125"/>
        <v>0.08022922636103152</v>
      </c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5"/>
      <c r="AM451" s="5"/>
      <c r="AN451" s="5"/>
      <c r="AO451" s="5"/>
      <c r="AP451" s="5"/>
      <c r="AQ451" s="4"/>
    </row>
    <row r="452" spans="1:43" ht="12.75">
      <c r="A452" s="2"/>
      <c r="B452" s="3">
        <f t="shared" si="123"/>
        <v>4</v>
      </c>
      <c r="C452" s="2" t="str">
        <f>+'Plan izvođenja i prodaje karata'!B18</f>
        <v>Госпођа министарка – Р</v>
      </c>
      <c r="D452" s="9"/>
      <c r="E452" s="9"/>
      <c r="F452" s="9">
        <f>+'Plan izvođenja i prodaje karata'!E18*'Troškovi izvodjenja'!$E$26</f>
        <v>1800</v>
      </c>
      <c r="G452" s="9">
        <f>+'Plan izvođenja i prodaje karata'!F18*'Troškovi izvodjenja'!$E$26</f>
        <v>1800</v>
      </c>
      <c r="H452" s="9">
        <f>+'Plan izvođenja i prodaje karata'!G18*'Troškovi izvodjenja'!$E$26</f>
        <v>1800</v>
      </c>
      <c r="I452" s="9">
        <f>+'Plan izvođenja i prodaje karata'!H18*'Troškovi izvodjenja'!$E$26</f>
        <v>1800</v>
      </c>
      <c r="J452" s="9">
        <f>+'Plan izvođenja i prodaje karata'!I18*'Troškovi izvodjenja'!$E$26</f>
        <v>1800</v>
      </c>
      <c r="K452" s="9">
        <f>+'Plan izvođenja i prodaje karata'!J18*'Troškovi izvodjenja'!$E$26</f>
        <v>1800</v>
      </c>
      <c r="L452" s="9">
        <f>+'Plan izvođenja i prodaje karata'!K18*'Troškovi izvodjenja'!$E$26</f>
        <v>1800</v>
      </c>
      <c r="M452" s="9">
        <f>+'Plan izvođenja i prodaje karata'!L18*'Troškovi izvodjenja'!$E$26</f>
        <v>1800</v>
      </c>
      <c r="N452" s="9">
        <f>+'Plan izvođenja i prodaje karata'!M18*'Troškovi izvodjenja'!$E$26</f>
        <v>1800</v>
      </c>
      <c r="O452" s="9">
        <f>+'Plan izvođenja i prodaje karata'!N18*'Troškovi izvodjenja'!$E$26</f>
        <v>1800</v>
      </c>
      <c r="P452" s="9">
        <f>+'Plan izvođenja i prodaje karata'!O18*'Troškovi izvodjenja'!$E$26</f>
        <v>1800</v>
      </c>
      <c r="Q452" s="9">
        <f>+'Plan izvođenja i prodaje karata'!P18*'Troškovi izvodjenja'!$E$26</f>
        <v>1800</v>
      </c>
      <c r="R452" s="9">
        <f t="shared" si="124"/>
        <v>21600</v>
      </c>
      <c r="S452" s="22">
        <f t="shared" si="125"/>
        <v>0.10315186246418338</v>
      </c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5"/>
      <c r="AM452" s="5"/>
      <c r="AN452" s="5"/>
      <c r="AO452" s="5"/>
      <c r="AP452" s="5"/>
      <c r="AQ452" s="4"/>
    </row>
    <row r="453" spans="1:43" ht="12.75">
      <c r="A453" s="2"/>
      <c r="B453" s="3">
        <f t="shared" si="123"/>
        <v>5</v>
      </c>
      <c r="C453" s="2" t="str">
        <f>+'Plan izvođenja i prodaje karata'!B21</f>
        <v>Војцек</v>
      </c>
      <c r="D453" s="9"/>
      <c r="E453" s="9"/>
      <c r="F453" s="9">
        <f>+'Plan izvođenja i prodaje karata'!E21*'Troškovi izvodjenja'!$F$25</f>
        <v>600</v>
      </c>
      <c r="G453" s="9">
        <f>+'Plan izvođenja i prodaje karata'!F21*'Troškovi izvodjenja'!$F$25</f>
        <v>600</v>
      </c>
      <c r="H453" s="9">
        <f>+'Plan izvođenja i prodaje karata'!G21*'Troškovi izvodjenja'!$F$25</f>
        <v>600</v>
      </c>
      <c r="I453" s="9">
        <f>+'Plan izvođenja i prodaje karata'!H21*'Troškovi izvodjenja'!$F$25</f>
        <v>600</v>
      </c>
      <c r="J453" s="9">
        <f>+'Plan izvođenja i prodaje karata'!I21*'Troškovi izvodjenja'!$F$25</f>
        <v>600</v>
      </c>
      <c r="K453" s="9">
        <f>+'Plan izvođenja i prodaje karata'!J21*'Troškovi izvodjenja'!$F$25</f>
        <v>600</v>
      </c>
      <c r="L453" s="9">
        <f>+'Plan izvođenja i prodaje karata'!K21*'Troškovi izvodjenja'!$F$25</f>
        <v>600</v>
      </c>
      <c r="M453" s="9">
        <f>+'Plan izvođenja i prodaje karata'!L21*'Troškovi izvodjenja'!$F$25</f>
        <v>600</v>
      </c>
      <c r="N453" s="9">
        <f>+'Plan izvođenja i prodaje karata'!M21*'Troškovi izvodjenja'!$F$25</f>
        <v>600</v>
      </c>
      <c r="O453" s="9">
        <f>+'Plan izvođenja i prodaje karata'!N21*'Troškovi izvodjenja'!$F$25</f>
        <v>600</v>
      </c>
      <c r="P453" s="9">
        <f>+'Plan izvođenja i prodaje karata'!O21*'Troškovi izvodjenja'!$F$25</f>
        <v>600</v>
      </c>
      <c r="Q453" s="9">
        <f>+'Plan izvođenja i prodaje karata'!P21*'Troškovi izvodjenja'!$F$25</f>
        <v>600</v>
      </c>
      <c r="R453" s="9">
        <f t="shared" si="124"/>
        <v>7200</v>
      </c>
      <c r="S453" s="22">
        <f t="shared" si="125"/>
        <v>0.034383954154727794</v>
      </c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5"/>
      <c r="AM453" s="5"/>
      <c r="AN453" s="5"/>
      <c r="AO453" s="5"/>
      <c r="AP453" s="5"/>
      <c r="AQ453" s="4"/>
    </row>
    <row r="454" spans="1:43" ht="12.75">
      <c r="A454" s="2"/>
      <c r="B454" s="3">
        <f t="shared" si="123"/>
        <v>6</v>
      </c>
      <c r="C454" s="2" t="str">
        <f>+'Plan izvođenja i prodaje karata'!B24</f>
        <v>Војцек – Р</v>
      </c>
      <c r="D454" s="9"/>
      <c r="E454" s="9"/>
      <c r="F454" s="9">
        <f>+'Plan izvođenja i prodaje karata'!E24*'Troškovi izvodjenja'!$F$26</f>
        <v>1600</v>
      </c>
      <c r="G454" s="9">
        <f>+'Plan izvođenja i prodaje karata'!F24*'Troškovi izvodjenja'!$F$26</f>
        <v>1600</v>
      </c>
      <c r="H454" s="9">
        <f>+'Plan izvođenja i prodaje karata'!G24*'Troškovi izvodjenja'!$F$26</f>
        <v>1600</v>
      </c>
      <c r="I454" s="9">
        <f>+'Plan izvođenja i prodaje karata'!H24*'Troškovi izvodjenja'!$F$26</f>
        <v>1600</v>
      </c>
      <c r="J454" s="9">
        <f>+'Plan izvođenja i prodaje karata'!I24*'Troškovi izvodjenja'!$F$26</f>
        <v>1600</v>
      </c>
      <c r="K454" s="9">
        <f>+'Plan izvođenja i prodaje karata'!J24*'Troškovi izvodjenja'!$F$26</f>
        <v>1600</v>
      </c>
      <c r="L454" s="9">
        <f>+'Plan izvođenja i prodaje karata'!K24*'Troškovi izvodjenja'!$F$26</f>
        <v>1600</v>
      </c>
      <c r="M454" s="9">
        <f>+'Plan izvođenja i prodaje karata'!L24*'Troškovi izvodjenja'!$F$26</f>
        <v>1600</v>
      </c>
      <c r="N454" s="9">
        <f>+'Plan izvođenja i prodaje karata'!M24*'Troškovi izvodjenja'!$F$26</f>
        <v>1600</v>
      </c>
      <c r="O454" s="9">
        <f>+'Plan izvođenja i prodaje karata'!N24*'Troškovi izvodjenja'!$F$26</f>
        <v>1600</v>
      </c>
      <c r="P454" s="9">
        <f>+'Plan izvođenja i prodaje karata'!O24*'Troškovi izvodjenja'!$F$26</f>
        <v>1600</v>
      </c>
      <c r="Q454" s="9">
        <f>+'Plan izvođenja i prodaje karata'!P24*'Troškovi izvodjenja'!$F$26</f>
        <v>1600</v>
      </c>
      <c r="R454" s="9">
        <f t="shared" si="124"/>
        <v>19200</v>
      </c>
      <c r="S454" s="22">
        <f t="shared" si="125"/>
        <v>0.09169054441260745</v>
      </c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5"/>
      <c r="AM454" s="5"/>
      <c r="AN454" s="5"/>
      <c r="AO454" s="5"/>
      <c r="AP454" s="5"/>
      <c r="AQ454" s="4"/>
    </row>
    <row r="455" spans="1:43" ht="12.75">
      <c r="A455" s="2"/>
      <c r="B455" s="3">
        <f t="shared" si="123"/>
        <v>7</v>
      </c>
      <c r="C455" s="2" t="str">
        <f>+'Plan izvođenja i prodaje karata'!B27</f>
        <v>Премијера – Данга</v>
      </c>
      <c r="D455" s="9"/>
      <c r="E455" s="9"/>
      <c r="F455" s="9">
        <f>+'Plan izvođenja i prodaje karata'!E27*'Troškovi izvodjenja'!$G$25</f>
        <v>0</v>
      </c>
      <c r="G455" s="9">
        <f>+'Plan izvođenja i prodaje karata'!F27*'Troškovi izvodjenja'!$G$25</f>
        <v>0</v>
      </c>
      <c r="H455" s="9">
        <f>+'Plan izvođenja i prodaje karata'!G27*'Troškovi izvodjenja'!$G$25</f>
        <v>0</v>
      </c>
      <c r="I455" s="9">
        <f>+'Plan izvođenja i prodaje karata'!H27*'Troškovi izvodjenja'!$G$25</f>
        <v>1150</v>
      </c>
      <c r="J455" s="9">
        <f>+'Plan izvođenja i prodaje karata'!I27*'Troškovi izvodjenja'!$G$25</f>
        <v>1150</v>
      </c>
      <c r="K455" s="9">
        <f>+'Plan izvođenja i prodaje karata'!J27*'Troškovi izvodjenja'!$G$25</f>
        <v>1150</v>
      </c>
      <c r="L455" s="9">
        <f>+'Plan izvođenja i prodaje karata'!K27*'Troškovi izvodjenja'!$G$25</f>
        <v>1150</v>
      </c>
      <c r="M455" s="9">
        <f>+'Plan izvođenja i prodaje karata'!L27*'Troškovi izvodjenja'!$G$25</f>
        <v>1150</v>
      </c>
      <c r="N455" s="9">
        <f>+'Plan izvođenja i prodaje karata'!M27*'Troškovi izvodjenja'!$G$25</f>
        <v>1150</v>
      </c>
      <c r="O455" s="9">
        <f>+'Plan izvođenja i prodaje karata'!N27*'Troškovi izvodjenja'!$G$25</f>
        <v>1150</v>
      </c>
      <c r="P455" s="9">
        <f>+'Plan izvođenja i prodaje karata'!O27*'Troškovi izvodjenja'!$G$25</f>
        <v>1150</v>
      </c>
      <c r="Q455" s="9">
        <f>+'Plan izvođenja i prodaje karata'!P27*'Troškovi izvodjenja'!$G$25</f>
        <v>1150</v>
      </c>
      <c r="R455" s="9">
        <f t="shared" si="124"/>
        <v>10350</v>
      </c>
      <c r="S455" s="22">
        <f t="shared" si="125"/>
        <v>0.0494269340974212</v>
      </c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5"/>
      <c r="AM455" s="5"/>
      <c r="AN455" s="5"/>
      <c r="AO455" s="5"/>
      <c r="AP455" s="5"/>
      <c r="AQ455" s="4"/>
    </row>
    <row r="456" spans="1:43" ht="12.75">
      <c r="A456" s="2"/>
      <c r="B456" s="3">
        <f t="shared" si="123"/>
        <v>8</v>
      </c>
      <c r="C456" s="2" t="str">
        <f>+'Plan izvođenja i prodaje karata'!B30</f>
        <v>Премијера – Данга – Р</v>
      </c>
      <c r="D456" s="9"/>
      <c r="E456" s="9"/>
      <c r="F456" s="9">
        <f>+'Plan izvođenja i prodaje karata'!E30*'Troškovi izvodjenja'!$G$26</f>
        <v>0</v>
      </c>
      <c r="G456" s="9">
        <f>+'Plan izvođenja i prodaje karata'!F30*'Troškovi izvodjenja'!$G$26</f>
        <v>0</v>
      </c>
      <c r="H456" s="9">
        <f>+'Plan izvođenja i prodaje karata'!G30*'Troškovi izvodjenja'!$G$26</f>
        <v>0</v>
      </c>
      <c r="I456" s="9">
        <f>+'Plan izvođenja i prodaje karata'!H30*'Troškovi izvodjenja'!$G$26</f>
        <v>2250</v>
      </c>
      <c r="J456" s="9">
        <f>+'Plan izvođenja i prodaje karata'!I30*'Troškovi izvodjenja'!$G$26</f>
        <v>2250</v>
      </c>
      <c r="K456" s="9">
        <f>+'Plan izvođenja i prodaje karata'!J30*'Troškovi izvodjenja'!$G$26</f>
        <v>2250</v>
      </c>
      <c r="L456" s="9">
        <f>+'Plan izvođenja i prodaje karata'!K30*'Troškovi izvodjenja'!$G$26</f>
        <v>2250</v>
      </c>
      <c r="M456" s="9">
        <f>+'Plan izvođenja i prodaje karata'!L30*'Troškovi izvodjenja'!$G$26</f>
        <v>2250</v>
      </c>
      <c r="N456" s="9">
        <f>+'Plan izvođenja i prodaje karata'!M30*'Troškovi izvodjenja'!$G$26</f>
        <v>2250</v>
      </c>
      <c r="O456" s="9">
        <f>+'Plan izvođenja i prodaje karata'!N30*'Troškovi izvodjenja'!$G$26</f>
        <v>2250</v>
      </c>
      <c r="P456" s="9">
        <f>+'Plan izvođenja i prodaje karata'!O30*'Troškovi izvodjenja'!$G$26</f>
        <v>2250</v>
      </c>
      <c r="Q456" s="9">
        <f>+'Plan izvođenja i prodaje karata'!P30*'Troškovi izvodjenja'!$G$26</f>
        <v>2250</v>
      </c>
      <c r="R456" s="9">
        <f t="shared" si="124"/>
        <v>20250</v>
      </c>
      <c r="S456" s="22">
        <f t="shared" si="125"/>
        <v>0.09670487106017192</v>
      </c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5"/>
      <c r="AM456" s="5"/>
      <c r="AN456" s="5"/>
      <c r="AO456" s="5"/>
      <c r="AP456" s="5"/>
      <c r="AQ456" s="4"/>
    </row>
    <row r="457" spans="1:43" ht="12.75">
      <c r="A457" s="2"/>
      <c r="B457" s="3">
        <f t="shared" si="123"/>
        <v>9</v>
      </c>
      <c r="C457" s="2" t="str">
        <f>+'Plan izvođenja i prodaje karata'!B33</f>
        <v>Премијера – Сирано </v>
      </c>
      <c r="D457" s="9"/>
      <c r="E457" s="9"/>
      <c r="F457" s="9">
        <f>+'Plan izvođenja i prodaje karata'!E33*'Troškovi izvodjenja'!$H$25</f>
        <v>0</v>
      </c>
      <c r="G457" s="9">
        <f>+'Plan izvođenja i prodaje karata'!F33*'Troškovi izvodjenja'!$H$25</f>
        <v>0</v>
      </c>
      <c r="H457" s="9">
        <f>+'Plan izvođenja i prodaje karata'!G33*'Troškovi izvodjenja'!$H$25</f>
        <v>0</v>
      </c>
      <c r="I457" s="9">
        <f>+'Plan izvođenja i prodaje karata'!H33*'Troškovi izvodjenja'!$H$25</f>
        <v>0</v>
      </c>
      <c r="J457" s="9">
        <f>+'Plan izvođenja i prodaje karata'!I33*'Troškovi izvodjenja'!$H$25</f>
        <v>0</v>
      </c>
      <c r="K457" s="9">
        <f>+'Plan izvođenja i prodaje karata'!J33*'Troškovi izvodjenja'!$H$25</f>
        <v>0</v>
      </c>
      <c r="L457" s="9">
        <f>+'Plan izvođenja i prodaje karata'!K33*'Troškovi izvodjenja'!$H$25</f>
        <v>900</v>
      </c>
      <c r="M457" s="9">
        <f>+'Plan izvođenja i prodaje karata'!L33*'Troškovi izvodjenja'!$H$25</f>
        <v>900</v>
      </c>
      <c r="N457" s="9">
        <f>+'Plan izvođenja i prodaje karata'!M33*'Troškovi izvodjenja'!$H$25</f>
        <v>900</v>
      </c>
      <c r="O457" s="9">
        <f>+'Plan izvođenja i prodaje karata'!N33*'Troškovi izvodjenja'!$H$25</f>
        <v>900</v>
      </c>
      <c r="P457" s="9">
        <f>+'Plan izvođenja i prodaje karata'!O33*'Troškovi izvodjenja'!$H$25</f>
        <v>900</v>
      </c>
      <c r="Q457" s="9">
        <f>+'Plan izvođenja i prodaje karata'!P33*'Troškovi izvodjenja'!$H$25</f>
        <v>900</v>
      </c>
      <c r="R457" s="9">
        <f t="shared" si="124"/>
        <v>5400</v>
      </c>
      <c r="S457" s="22">
        <f t="shared" si="125"/>
        <v>0.025787965616045846</v>
      </c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5"/>
      <c r="AM457" s="5"/>
      <c r="AN457" s="5"/>
      <c r="AO457" s="5"/>
      <c r="AP457" s="5"/>
      <c r="AQ457" s="4"/>
    </row>
    <row r="458" spans="1:43" ht="12.75">
      <c r="A458" s="2"/>
      <c r="B458" s="3">
        <f t="shared" si="123"/>
        <v>10</v>
      </c>
      <c r="C458" s="2" t="str">
        <f>+'Plan izvođenja i prodaje karata'!B36</f>
        <v>Премијера – Сирано – Р</v>
      </c>
      <c r="D458" s="9"/>
      <c r="E458" s="9"/>
      <c r="F458" s="9">
        <f>+'Plan izvođenja i prodaje karata'!E36*'Troškovi izvodjenja'!$H$26</f>
        <v>0</v>
      </c>
      <c r="G458" s="9">
        <f>+'Plan izvođenja i prodaje karata'!F36*'Troškovi izvodjenja'!$H$26</f>
        <v>0</v>
      </c>
      <c r="H458" s="9">
        <f>+'Plan izvođenja i prodaje karata'!G36*'Troškovi izvodjenja'!$H$26</f>
        <v>0</v>
      </c>
      <c r="I458" s="9">
        <f>+'Plan izvođenja i prodaje karata'!H36*'Troškovi izvodjenja'!$H$26</f>
        <v>0</v>
      </c>
      <c r="J458" s="9">
        <f>+'Plan izvođenja i prodaje karata'!I36*'Troškovi izvodjenja'!$H$26</f>
        <v>0</v>
      </c>
      <c r="K458" s="9">
        <f>+'Plan izvođenja i prodaje karata'!J36*'Troškovi izvodjenja'!$H$26</f>
        <v>0</v>
      </c>
      <c r="L458" s="9">
        <f>+'Plan izvođenja i prodaje karata'!K36*'Troškovi izvodjenja'!$H$26</f>
        <v>1400</v>
      </c>
      <c r="M458" s="9">
        <f>+'Plan izvođenja i prodaje karata'!L36*'Troškovi izvodjenja'!$H$26</f>
        <v>1400</v>
      </c>
      <c r="N458" s="9">
        <f>+'Plan izvođenja i prodaje karata'!M36*'Troškovi izvodjenja'!$H$26</f>
        <v>1400</v>
      </c>
      <c r="O458" s="9">
        <f>+'Plan izvođenja i prodaje karata'!N36*'Troškovi izvodjenja'!$H$26</f>
        <v>1400</v>
      </c>
      <c r="P458" s="9">
        <f>+'Plan izvođenja i prodaje karata'!O36*'Troškovi izvodjenja'!$H$26</f>
        <v>1400</v>
      </c>
      <c r="Q458" s="9">
        <f>+'Plan izvođenja i prodaje karata'!P36*'Troškovi izvodjenja'!$H$26</f>
        <v>1400</v>
      </c>
      <c r="R458" s="9">
        <f t="shared" si="124"/>
        <v>8400</v>
      </c>
      <c r="S458" s="22">
        <f t="shared" si="125"/>
        <v>0.04011461318051576</v>
      </c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5"/>
      <c r="AM458" s="5"/>
      <c r="AN458" s="5"/>
      <c r="AO458" s="5"/>
      <c r="AP458" s="5"/>
      <c r="AQ458" s="4"/>
    </row>
    <row r="459" spans="1:43" ht="12.75" hidden="1">
      <c r="A459" s="2"/>
      <c r="B459" s="3">
        <f t="shared" si="123"/>
        <v>11</v>
      </c>
      <c r="C459" s="2" t="str">
        <f>+'Plan izvođenja i prodaje karata'!B39</f>
        <v> -</v>
      </c>
      <c r="D459" s="9"/>
      <c r="E459" s="9"/>
      <c r="F459" s="9">
        <f>+'Plan izvođenja i prodaje karata'!E39*'Troškovi izvodjenja'!$I$25</f>
        <v>0</v>
      </c>
      <c r="G459" s="9">
        <f>+'Plan izvođenja i prodaje karata'!F39*'Troškovi izvodjenja'!$I$25</f>
        <v>0</v>
      </c>
      <c r="H459" s="9">
        <f>+'Plan izvođenja i prodaje karata'!G39*'Troškovi izvodjenja'!$I$25</f>
        <v>0</v>
      </c>
      <c r="I459" s="9">
        <f>+'Plan izvođenja i prodaje karata'!H39*'Troškovi izvodjenja'!$I$25</f>
        <v>0</v>
      </c>
      <c r="J459" s="9">
        <f>+'Plan izvođenja i prodaje karata'!I39*'Troškovi izvodjenja'!$I$25</f>
        <v>0</v>
      </c>
      <c r="K459" s="9">
        <f>+'Plan izvođenja i prodaje karata'!J39*'Troškovi izvodjenja'!$I$25</f>
        <v>0</v>
      </c>
      <c r="L459" s="9">
        <f>+'Plan izvođenja i prodaje karata'!K39*'Troškovi izvodjenja'!$I$25</f>
        <v>0</v>
      </c>
      <c r="M459" s="9">
        <f>+'Plan izvođenja i prodaje karata'!L39*'Troškovi izvodjenja'!$I$25</f>
        <v>0</v>
      </c>
      <c r="N459" s="9">
        <f>+'Plan izvođenja i prodaje karata'!M39*'Troškovi izvodjenja'!$I$25</f>
        <v>0</v>
      </c>
      <c r="O459" s="9">
        <f>+'Plan izvođenja i prodaje karata'!N39*'Troškovi izvodjenja'!$I$25</f>
        <v>0</v>
      </c>
      <c r="P459" s="9">
        <f>+'Plan izvođenja i prodaje karata'!O39*'Troškovi izvodjenja'!$I$25</f>
        <v>0</v>
      </c>
      <c r="Q459" s="9">
        <f>+'Plan izvođenja i prodaje karata'!P39*'Troškovi izvodjenja'!$I$25</f>
        <v>0</v>
      </c>
      <c r="R459" s="9">
        <f t="shared" si="124"/>
        <v>0</v>
      </c>
      <c r="S459" s="22">
        <f t="shared" si="125"/>
        <v>0</v>
      </c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5"/>
      <c r="AM459" s="5"/>
      <c r="AN459" s="5"/>
      <c r="AO459" s="5"/>
      <c r="AP459" s="5"/>
      <c r="AQ459" s="4"/>
    </row>
    <row r="460" spans="1:43" ht="12.75" hidden="1">
      <c r="A460" s="2"/>
      <c r="B460" s="3">
        <f t="shared" si="123"/>
        <v>12</v>
      </c>
      <c r="C460" s="2" t="str">
        <f>+'Plan izvođenja i prodaje karata'!B42</f>
        <v> -</v>
      </c>
      <c r="D460" s="9"/>
      <c r="E460" s="9"/>
      <c r="F460" s="9">
        <f>+'Plan izvođenja i prodaje karata'!E42*'Troškovi izvodjenja'!$I$26</f>
        <v>0</v>
      </c>
      <c r="G460" s="9">
        <f>+'Plan izvođenja i prodaje karata'!F42*'Troškovi izvodjenja'!$I$26</f>
        <v>0</v>
      </c>
      <c r="H460" s="9">
        <f>+'Plan izvođenja i prodaje karata'!G42*'Troškovi izvodjenja'!$I$26</f>
        <v>0</v>
      </c>
      <c r="I460" s="9">
        <f>+'Plan izvođenja i prodaje karata'!H42*'Troškovi izvodjenja'!$I$26</f>
        <v>0</v>
      </c>
      <c r="J460" s="9">
        <f>+'Plan izvođenja i prodaje karata'!I42*'Troškovi izvodjenja'!$I$26</f>
        <v>0</v>
      </c>
      <c r="K460" s="9">
        <f>+'Plan izvođenja i prodaje karata'!J42*'Troškovi izvodjenja'!$I$26</f>
        <v>0</v>
      </c>
      <c r="L460" s="9">
        <f>+'Plan izvođenja i prodaje karata'!K42*'Troškovi izvodjenja'!$I$26</f>
        <v>0</v>
      </c>
      <c r="M460" s="9">
        <f>+'Plan izvođenja i prodaje karata'!L42*'Troškovi izvodjenja'!$I$26</f>
        <v>0</v>
      </c>
      <c r="N460" s="9">
        <f>+'Plan izvođenja i prodaje karata'!M42*'Troškovi izvodjenja'!$I$26</f>
        <v>0</v>
      </c>
      <c r="O460" s="9">
        <f>+'Plan izvođenja i prodaje karata'!N42*'Troškovi izvodjenja'!$I$26</f>
        <v>0</v>
      </c>
      <c r="P460" s="9">
        <f>+'Plan izvođenja i prodaje karata'!O42*'Troškovi izvodjenja'!$I$26</f>
        <v>0</v>
      </c>
      <c r="Q460" s="9">
        <f>+'Plan izvođenja i prodaje karata'!P42*'Troškovi izvodjenja'!$I$26</f>
        <v>0</v>
      </c>
      <c r="R460" s="9">
        <f t="shared" si="124"/>
        <v>0</v>
      </c>
      <c r="S460" s="22">
        <f t="shared" si="125"/>
        <v>0</v>
      </c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5"/>
      <c r="AM460" s="5"/>
      <c r="AN460" s="5"/>
      <c r="AO460" s="5"/>
      <c r="AP460" s="5"/>
      <c r="AQ460" s="4"/>
    </row>
    <row r="461" spans="1:43" ht="12.75" hidden="1">
      <c r="A461" s="2"/>
      <c r="B461" s="3">
        <f t="shared" si="123"/>
        <v>13</v>
      </c>
      <c r="C461" s="2" t="str">
        <f>+'Plan izvođenja i prodaje karata'!B45</f>
        <v> -</v>
      </c>
      <c r="D461" s="9"/>
      <c r="E461" s="9"/>
      <c r="F461" s="9">
        <f>+'Plan izvođenja i prodaje karata'!E45*'Troškovi izvodjenja'!$J$25</f>
        <v>0</v>
      </c>
      <c r="G461" s="9">
        <f>+'Plan izvođenja i prodaje karata'!F45*'Troškovi izvodjenja'!$J$25</f>
        <v>0</v>
      </c>
      <c r="H461" s="9">
        <f>+'Plan izvođenja i prodaje karata'!G45*'Troškovi izvodjenja'!$J$25</f>
        <v>0</v>
      </c>
      <c r="I461" s="9">
        <f>+'Plan izvođenja i prodaje karata'!H45*'Troškovi izvodjenja'!$J$25</f>
        <v>0</v>
      </c>
      <c r="J461" s="9">
        <f>+'Plan izvođenja i prodaje karata'!I45*'Troškovi izvodjenja'!$J$25</f>
        <v>0</v>
      </c>
      <c r="K461" s="9">
        <f>+'Plan izvođenja i prodaje karata'!J45*'Troškovi izvodjenja'!$J$25</f>
        <v>0</v>
      </c>
      <c r="L461" s="9">
        <f>+'Plan izvođenja i prodaje karata'!K45*'Troškovi izvodjenja'!$J$25</f>
        <v>0</v>
      </c>
      <c r="M461" s="9">
        <f>+'Plan izvođenja i prodaje karata'!L45*'Troškovi izvodjenja'!$J$25</f>
        <v>0</v>
      </c>
      <c r="N461" s="9">
        <f>+'Plan izvođenja i prodaje karata'!M45*'Troškovi izvodjenja'!$J$25</f>
        <v>0</v>
      </c>
      <c r="O461" s="9">
        <f>+'Plan izvođenja i prodaje karata'!N45*'Troškovi izvodjenja'!$J$25</f>
        <v>0</v>
      </c>
      <c r="P461" s="9">
        <f>+'Plan izvođenja i prodaje karata'!O45*'Troškovi izvodjenja'!$J$25</f>
        <v>0</v>
      </c>
      <c r="Q461" s="9">
        <f>+'Plan izvođenja i prodaje karata'!P45*'Troškovi izvodjenja'!$J$25</f>
        <v>0</v>
      </c>
      <c r="R461" s="9">
        <f t="shared" si="124"/>
        <v>0</v>
      </c>
      <c r="S461" s="22">
        <f t="shared" si="125"/>
        <v>0</v>
      </c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5"/>
      <c r="AM461" s="5"/>
      <c r="AN461" s="5"/>
      <c r="AO461" s="5"/>
      <c r="AP461" s="5"/>
      <c r="AQ461" s="4"/>
    </row>
    <row r="462" spans="1:43" ht="12.75" hidden="1">
      <c r="A462" s="2"/>
      <c r="B462" s="3">
        <f t="shared" si="123"/>
        <v>14</v>
      </c>
      <c r="C462" s="2" t="str">
        <f>+'Plan izvođenja i prodaje karata'!B48</f>
        <v> -</v>
      </c>
      <c r="D462" s="9"/>
      <c r="E462" s="9"/>
      <c r="F462" s="9">
        <f>+'Plan izvođenja i prodaje karata'!E48*'Troškovi izvodjenja'!$J$26</f>
        <v>0</v>
      </c>
      <c r="G462" s="9">
        <f>+'Plan izvođenja i prodaje karata'!F48*'Troškovi izvodjenja'!$J$26</f>
        <v>0</v>
      </c>
      <c r="H462" s="9">
        <f>+'Plan izvođenja i prodaje karata'!G48*'Troškovi izvodjenja'!$J$26</f>
        <v>0</v>
      </c>
      <c r="I462" s="9">
        <f>+'Plan izvođenja i prodaje karata'!H48*'Troškovi izvodjenja'!$J$26</f>
        <v>0</v>
      </c>
      <c r="J462" s="9">
        <f>+'Plan izvođenja i prodaje karata'!I48*'Troškovi izvodjenja'!$J$26</f>
        <v>0</v>
      </c>
      <c r="K462" s="9">
        <f>+'Plan izvođenja i prodaje karata'!J48*'Troškovi izvodjenja'!$J$26</f>
        <v>0</v>
      </c>
      <c r="L462" s="9">
        <f>+'Plan izvođenja i prodaje karata'!K48*'Troškovi izvodjenja'!$J$26</f>
        <v>0</v>
      </c>
      <c r="M462" s="9">
        <f>+'Plan izvođenja i prodaje karata'!L48*'Troškovi izvodjenja'!$J$26</f>
        <v>0</v>
      </c>
      <c r="N462" s="9">
        <f>+'Plan izvođenja i prodaje karata'!M48*'Troškovi izvodjenja'!$J$26</f>
        <v>0</v>
      </c>
      <c r="O462" s="9">
        <f>+'Plan izvođenja i prodaje karata'!N48*'Troškovi izvodjenja'!$J$26</f>
        <v>0</v>
      </c>
      <c r="P462" s="9">
        <f>+'Plan izvođenja i prodaje karata'!O48*'Troškovi izvodjenja'!$J$26</f>
        <v>0</v>
      </c>
      <c r="Q462" s="9">
        <f>+'Plan izvođenja i prodaje karata'!P48*'Troškovi izvodjenja'!$J$26</f>
        <v>0</v>
      </c>
      <c r="R462" s="9">
        <f t="shared" si="124"/>
        <v>0</v>
      </c>
      <c r="S462" s="22">
        <f t="shared" si="125"/>
        <v>0</v>
      </c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5"/>
      <c r="AM462" s="5"/>
      <c r="AN462" s="5"/>
      <c r="AO462" s="5"/>
      <c r="AP462" s="5"/>
      <c r="AQ462" s="4"/>
    </row>
    <row r="463" spans="1:43" ht="12.75" hidden="1">
      <c r="A463" s="2"/>
      <c r="B463" s="3">
        <f t="shared" si="123"/>
        <v>15</v>
      </c>
      <c r="C463" s="2" t="str">
        <f>+'Plan izvođenja i prodaje karata'!B51</f>
        <v> -</v>
      </c>
      <c r="D463" s="9"/>
      <c r="E463" s="9"/>
      <c r="F463" s="9">
        <f>+'Plan izvođenja i prodaje karata'!E51*'Troškovi izvodjenja'!$K$25</f>
        <v>0</v>
      </c>
      <c r="G463" s="9">
        <f>+'Plan izvođenja i prodaje karata'!F51*'Troškovi izvodjenja'!$K$25</f>
        <v>0</v>
      </c>
      <c r="H463" s="9">
        <f>+'Plan izvođenja i prodaje karata'!G51*'Troškovi izvodjenja'!$K$25</f>
        <v>0</v>
      </c>
      <c r="I463" s="9">
        <f>+'Plan izvođenja i prodaje karata'!H51*'Troškovi izvodjenja'!$K$25</f>
        <v>0</v>
      </c>
      <c r="J463" s="9">
        <f>+'Plan izvođenja i prodaje karata'!I51*'Troškovi izvodjenja'!$K$25</f>
        <v>0</v>
      </c>
      <c r="K463" s="9">
        <f>+'Plan izvođenja i prodaje karata'!J51*'Troškovi izvodjenja'!$K$25</f>
        <v>0</v>
      </c>
      <c r="L463" s="9">
        <f>+'Plan izvođenja i prodaje karata'!K51*'Troškovi izvodjenja'!$K$25</f>
        <v>0</v>
      </c>
      <c r="M463" s="9">
        <f>+'Plan izvođenja i prodaje karata'!L51*'Troškovi izvodjenja'!$K$25</f>
        <v>0</v>
      </c>
      <c r="N463" s="9">
        <f>+'Plan izvođenja i prodaje karata'!M51*'Troškovi izvodjenja'!$K$25</f>
        <v>0</v>
      </c>
      <c r="O463" s="9">
        <f>+'Plan izvođenja i prodaje karata'!N51*'Troškovi izvodjenja'!$K$25</f>
        <v>0</v>
      </c>
      <c r="P463" s="9">
        <f>+'Plan izvođenja i prodaje karata'!O51*'Troškovi izvodjenja'!$K$25</f>
        <v>0</v>
      </c>
      <c r="Q463" s="9">
        <f>+'Plan izvođenja i prodaje karata'!P51*'Troškovi izvodjenja'!$K$25</f>
        <v>0</v>
      </c>
      <c r="R463" s="9">
        <f t="shared" si="124"/>
        <v>0</v>
      </c>
      <c r="S463" s="22">
        <f t="shared" si="125"/>
        <v>0</v>
      </c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5"/>
      <c r="AM463" s="5"/>
      <c r="AN463" s="5"/>
      <c r="AO463" s="5"/>
      <c r="AP463" s="5"/>
      <c r="AQ463" s="4"/>
    </row>
    <row r="464" spans="1:43" ht="12.75" hidden="1">
      <c r="A464" s="2"/>
      <c r="B464" s="3">
        <f t="shared" si="123"/>
        <v>16</v>
      </c>
      <c r="C464" s="2" t="str">
        <f>+'Plan izvođenja i prodaje karata'!B54</f>
        <v> -</v>
      </c>
      <c r="D464" s="9"/>
      <c r="E464" s="9"/>
      <c r="F464" s="9">
        <f>+'Plan izvođenja i prodaje karata'!E54*'Troškovi izvodjenja'!$K$26</f>
        <v>0</v>
      </c>
      <c r="G464" s="9">
        <f>+'Plan izvođenja i prodaje karata'!F54*'Troškovi izvodjenja'!$K$26</f>
        <v>0</v>
      </c>
      <c r="H464" s="9">
        <f>+'Plan izvođenja i prodaje karata'!G54*'Troškovi izvodjenja'!$K$26</f>
        <v>0</v>
      </c>
      <c r="I464" s="9">
        <f>+'Plan izvođenja i prodaje karata'!H54*'Troškovi izvodjenja'!$K$26</f>
        <v>0</v>
      </c>
      <c r="J464" s="9">
        <f>+'Plan izvođenja i prodaje karata'!I54*'Troškovi izvodjenja'!$K$26</f>
        <v>0</v>
      </c>
      <c r="K464" s="9">
        <f>+'Plan izvođenja i prodaje karata'!J54*'Troškovi izvodjenja'!$K$26</f>
        <v>0</v>
      </c>
      <c r="L464" s="9">
        <f>+'Plan izvođenja i prodaje karata'!K54*'Troškovi izvodjenja'!$K$26</f>
        <v>0</v>
      </c>
      <c r="M464" s="9">
        <f>+'Plan izvođenja i prodaje karata'!L54*'Troškovi izvodjenja'!$K$26</f>
        <v>0</v>
      </c>
      <c r="N464" s="9">
        <f>+'Plan izvođenja i prodaje karata'!M54*'Troškovi izvodjenja'!$K$26</f>
        <v>0</v>
      </c>
      <c r="O464" s="9">
        <f>+'Plan izvođenja i prodaje karata'!N54*'Troškovi izvodjenja'!$K$26</f>
        <v>0</v>
      </c>
      <c r="P464" s="9">
        <f>+'Plan izvođenja i prodaje karata'!O54*'Troškovi izvodjenja'!$K$26</f>
        <v>0</v>
      </c>
      <c r="Q464" s="9">
        <f>+'Plan izvođenja i prodaje karata'!P54*'Troškovi izvodjenja'!$K$26</f>
        <v>0</v>
      </c>
      <c r="R464" s="9">
        <f t="shared" si="124"/>
        <v>0</v>
      </c>
      <c r="S464" s="22">
        <f t="shared" si="125"/>
        <v>0</v>
      </c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5"/>
      <c r="AM464" s="5"/>
      <c r="AN464" s="5"/>
      <c r="AO464" s="5"/>
      <c r="AP464" s="5"/>
      <c r="AQ464" s="4"/>
    </row>
    <row r="465" spans="1:43" ht="12.75" hidden="1">
      <c r="A465" s="2"/>
      <c r="B465" s="3">
        <f t="shared" si="123"/>
        <v>17</v>
      </c>
      <c r="C465" s="2" t="str">
        <f>+'Plan izvođenja i prodaje karata'!B57</f>
        <v> -</v>
      </c>
      <c r="D465" s="9"/>
      <c r="E465" s="9"/>
      <c r="F465" s="9">
        <f>+'Plan izvođenja i prodaje karata'!E57*'Troškovi izvodjenja'!$L$25</f>
        <v>0</v>
      </c>
      <c r="G465" s="9">
        <f>+'Plan izvođenja i prodaje karata'!F57*'Troškovi izvodjenja'!$L$25</f>
        <v>0</v>
      </c>
      <c r="H465" s="9">
        <f>+'Plan izvođenja i prodaje karata'!G57*'Troškovi izvodjenja'!$L$25</f>
        <v>0</v>
      </c>
      <c r="I465" s="9">
        <f>+'Plan izvođenja i prodaje karata'!H57*'Troškovi izvodjenja'!$L$25</f>
        <v>0</v>
      </c>
      <c r="J465" s="9">
        <f>+'Plan izvođenja i prodaje karata'!I57*'Troškovi izvodjenja'!$L$25</f>
        <v>0</v>
      </c>
      <c r="K465" s="9">
        <f>+'Plan izvođenja i prodaje karata'!J57*'Troškovi izvodjenja'!$L$25</f>
        <v>0</v>
      </c>
      <c r="L465" s="9">
        <f>+'Plan izvođenja i prodaje karata'!K57*'Troškovi izvodjenja'!$L$25</f>
        <v>0</v>
      </c>
      <c r="M465" s="9">
        <f>+'Plan izvođenja i prodaje karata'!L57*'Troškovi izvodjenja'!$L$25</f>
        <v>0</v>
      </c>
      <c r="N465" s="9">
        <f>+'Plan izvođenja i prodaje karata'!M57*'Troškovi izvodjenja'!$L$25</f>
        <v>0</v>
      </c>
      <c r="O465" s="9">
        <f>+'Plan izvođenja i prodaje karata'!N57*'Troškovi izvodjenja'!$L$25</f>
        <v>0</v>
      </c>
      <c r="P465" s="9">
        <f>+'Plan izvođenja i prodaje karata'!O57*'Troškovi izvodjenja'!$L$25</f>
        <v>0</v>
      </c>
      <c r="Q465" s="9">
        <f>+'Plan izvođenja i prodaje karata'!P57*'Troškovi izvodjenja'!$L$25</f>
        <v>0</v>
      </c>
      <c r="R465" s="9">
        <f t="shared" si="124"/>
        <v>0</v>
      </c>
      <c r="S465" s="22">
        <f t="shared" si="125"/>
        <v>0</v>
      </c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5"/>
      <c r="AM465" s="5"/>
      <c r="AN465" s="5"/>
      <c r="AO465" s="5"/>
      <c r="AP465" s="5"/>
      <c r="AQ465" s="4"/>
    </row>
    <row r="466" spans="1:43" ht="12.75" hidden="1">
      <c r="A466" s="2"/>
      <c r="B466" s="3">
        <f t="shared" si="123"/>
        <v>18</v>
      </c>
      <c r="C466" s="2" t="str">
        <f>+'Plan izvođenja i prodaje karata'!B60</f>
        <v> -</v>
      </c>
      <c r="D466" s="9"/>
      <c r="E466" s="9"/>
      <c r="F466" s="9">
        <f>+'Plan izvođenja i prodaje karata'!E60*'Troškovi izvodjenja'!$L$26</f>
        <v>0</v>
      </c>
      <c r="G466" s="9">
        <f>+'Plan izvođenja i prodaje karata'!F60*'Troškovi izvodjenja'!$L$26</f>
        <v>0</v>
      </c>
      <c r="H466" s="9">
        <f>+'Plan izvođenja i prodaje karata'!G60*'Troškovi izvodjenja'!$L$26</f>
        <v>0</v>
      </c>
      <c r="I466" s="9">
        <f>+'Plan izvođenja i prodaje karata'!H60*'Troškovi izvodjenja'!$L$26</f>
        <v>0</v>
      </c>
      <c r="J466" s="9">
        <f>+'Plan izvođenja i prodaje karata'!I60*'Troškovi izvodjenja'!$L$26</f>
        <v>0</v>
      </c>
      <c r="K466" s="9">
        <f>+'Plan izvođenja i prodaje karata'!J60*'Troškovi izvodjenja'!$L$26</f>
        <v>0</v>
      </c>
      <c r="L466" s="9">
        <f>+'Plan izvođenja i prodaje karata'!K60*'Troškovi izvodjenja'!$L$26</f>
        <v>0</v>
      </c>
      <c r="M466" s="9">
        <f>+'Plan izvođenja i prodaje karata'!L60*'Troškovi izvodjenja'!$L$26</f>
        <v>0</v>
      </c>
      <c r="N466" s="9">
        <f>+'Plan izvođenja i prodaje karata'!M60*'Troškovi izvodjenja'!$L$26</f>
        <v>0</v>
      </c>
      <c r="O466" s="9">
        <f>+'Plan izvođenja i prodaje karata'!N60*'Troškovi izvodjenja'!$L$26</f>
        <v>0</v>
      </c>
      <c r="P466" s="9">
        <f>+'Plan izvođenja i prodaje karata'!O60*'Troškovi izvodjenja'!$L$26</f>
        <v>0</v>
      </c>
      <c r="Q466" s="9">
        <f>+'Plan izvođenja i prodaje karata'!P60*'Troškovi izvodjenja'!$L$26</f>
        <v>0</v>
      </c>
      <c r="R466" s="9">
        <f t="shared" si="124"/>
        <v>0</v>
      </c>
      <c r="S466" s="22">
        <f t="shared" si="125"/>
        <v>0</v>
      </c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5"/>
      <c r="AM466" s="5"/>
      <c r="AN466" s="5"/>
      <c r="AO466" s="5"/>
      <c r="AP466" s="5"/>
      <c r="AQ466" s="4"/>
    </row>
    <row r="467" spans="1:43" ht="12.75" hidden="1">
      <c r="A467" s="2"/>
      <c r="B467" s="3">
        <f t="shared" si="123"/>
        <v>19</v>
      </c>
      <c r="C467" s="2" t="str">
        <f>+'Plan izvođenja i prodaje karata'!B63</f>
        <v> -</v>
      </c>
      <c r="D467" s="9"/>
      <c r="E467" s="9"/>
      <c r="F467" s="9">
        <f>+'Plan izvođenja i prodaje karata'!E63*'Troškovi izvodjenja'!$M$25</f>
        <v>0</v>
      </c>
      <c r="G467" s="9">
        <f>+'Plan izvođenja i prodaje karata'!F63*'Troškovi izvodjenja'!$M$25</f>
        <v>0</v>
      </c>
      <c r="H467" s="9">
        <f>+'Plan izvođenja i prodaje karata'!G63*'Troškovi izvodjenja'!$M$25</f>
        <v>0</v>
      </c>
      <c r="I467" s="9">
        <f>+'Plan izvođenja i prodaje karata'!H63*'Troškovi izvodjenja'!$M$25</f>
        <v>0</v>
      </c>
      <c r="J467" s="9">
        <f>+'Plan izvođenja i prodaje karata'!I63*'Troškovi izvodjenja'!$M$25</f>
        <v>0</v>
      </c>
      <c r="K467" s="9">
        <f>+'Plan izvođenja i prodaje karata'!J63*'Troškovi izvodjenja'!$M$25</f>
        <v>0</v>
      </c>
      <c r="L467" s="9">
        <f>+'Plan izvođenja i prodaje karata'!K63*'Troškovi izvodjenja'!$M$25</f>
        <v>0</v>
      </c>
      <c r="M467" s="9">
        <f>+'Plan izvođenja i prodaje karata'!L63*'Troškovi izvodjenja'!$M$25</f>
        <v>0</v>
      </c>
      <c r="N467" s="9">
        <f>+'Plan izvođenja i prodaje karata'!M63*'Troškovi izvodjenja'!$M$25</f>
        <v>0</v>
      </c>
      <c r="O467" s="9">
        <f>+'Plan izvođenja i prodaje karata'!N63*'Troškovi izvodjenja'!$M$25</f>
        <v>0</v>
      </c>
      <c r="P467" s="9">
        <f>+'Plan izvođenja i prodaje karata'!O63*'Troškovi izvodjenja'!$M$25</f>
        <v>0</v>
      </c>
      <c r="Q467" s="9">
        <f>+'Plan izvođenja i prodaje karata'!P63*'Troškovi izvodjenja'!$M$25</f>
        <v>0</v>
      </c>
      <c r="R467" s="9">
        <f t="shared" si="124"/>
        <v>0</v>
      </c>
      <c r="S467" s="22">
        <f t="shared" si="125"/>
        <v>0</v>
      </c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5"/>
      <c r="AM467" s="5"/>
      <c r="AN467" s="5"/>
      <c r="AO467" s="5"/>
      <c r="AP467" s="5"/>
      <c r="AQ467" s="4"/>
    </row>
    <row r="468" spans="1:43" ht="12.75" hidden="1">
      <c r="A468" s="2"/>
      <c r="B468" s="3">
        <f t="shared" si="123"/>
        <v>20</v>
      </c>
      <c r="C468" s="2" t="str">
        <f>+'Plan izvođenja i prodaje karata'!B66</f>
        <v> -</v>
      </c>
      <c r="D468" s="9"/>
      <c r="E468" s="9"/>
      <c r="F468" s="9">
        <f>+'Plan izvođenja i prodaje karata'!E66*'Troškovi izvodjenja'!$M$26</f>
        <v>0</v>
      </c>
      <c r="G468" s="9">
        <f>+'Plan izvođenja i prodaje karata'!F66*'Troškovi izvodjenja'!$M$26</f>
        <v>0</v>
      </c>
      <c r="H468" s="9">
        <f>+'Plan izvođenja i prodaje karata'!G66*'Troškovi izvodjenja'!$M$26</f>
        <v>0</v>
      </c>
      <c r="I468" s="9">
        <f>+'Plan izvođenja i prodaje karata'!H66*'Troškovi izvodjenja'!$M$26</f>
        <v>0</v>
      </c>
      <c r="J468" s="9">
        <f>+'Plan izvođenja i prodaje karata'!I66*'Troškovi izvodjenja'!$M$26</f>
        <v>0</v>
      </c>
      <c r="K468" s="9">
        <f>+'Plan izvođenja i prodaje karata'!J66*'Troškovi izvodjenja'!$M$26</f>
        <v>0</v>
      </c>
      <c r="L468" s="9">
        <f>+'Plan izvođenja i prodaje karata'!K66*'Troškovi izvodjenja'!$M$26</f>
        <v>0</v>
      </c>
      <c r="M468" s="9">
        <f>+'Plan izvođenja i prodaje karata'!L66*'Troškovi izvodjenja'!$M$26</f>
        <v>0</v>
      </c>
      <c r="N468" s="9">
        <f>+'Plan izvođenja i prodaje karata'!M66*'Troškovi izvodjenja'!$M$26</f>
        <v>0</v>
      </c>
      <c r="O468" s="9">
        <f>+'Plan izvođenja i prodaje karata'!N66*'Troškovi izvodjenja'!$M$26</f>
        <v>0</v>
      </c>
      <c r="P468" s="9">
        <f>+'Plan izvođenja i prodaje karata'!O66*'Troškovi izvodjenja'!$M$26</f>
        <v>0</v>
      </c>
      <c r="Q468" s="9">
        <f>+'Plan izvođenja i prodaje karata'!P66*'Troškovi izvodjenja'!$M$26</f>
        <v>0</v>
      </c>
      <c r="R468" s="9">
        <f t="shared" si="124"/>
        <v>0</v>
      </c>
      <c r="S468" s="22">
        <f t="shared" si="125"/>
        <v>0</v>
      </c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5"/>
      <c r="AM468" s="5"/>
      <c r="AN468" s="5"/>
      <c r="AO468" s="5"/>
      <c r="AP468" s="5"/>
      <c r="AQ468" s="4"/>
    </row>
    <row r="469" spans="1:43" ht="12.75" hidden="1">
      <c r="A469" s="2"/>
      <c r="B469" s="3">
        <f t="shared" si="123"/>
        <v>21</v>
      </c>
      <c r="C469" s="2">
        <f aca="true" t="shared" si="126" ref="C469:C488">+C325</f>
        <v>0</v>
      </c>
      <c r="D469" s="9"/>
      <c r="E469" s="9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9">
        <f t="shared" si="124"/>
        <v>0</v>
      </c>
      <c r="S469" s="22">
        <f t="shared" si="125"/>
        <v>0</v>
      </c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5"/>
      <c r="AM469" s="5"/>
      <c r="AN469" s="5"/>
      <c r="AO469" s="5"/>
      <c r="AP469" s="5"/>
      <c r="AQ469" s="4"/>
    </row>
    <row r="470" spans="1:43" ht="12.75" hidden="1">
      <c r="A470" s="2"/>
      <c r="B470" s="3">
        <f t="shared" si="123"/>
        <v>22</v>
      </c>
      <c r="C470" s="2">
        <f t="shared" si="126"/>
        <v>0</v>
      </c>
      <c r="D470" s="9"/>
      <c r="E470" s="9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9">
        <f t="shared" si="124"/>
        <v>0</v>
      </c>
      <c r="S470" s="22">
        <f t="shared" si="125"/>
        <v>0</v>
      </c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5"/>
      <c r="AM470" s="5"/>
      <c r="AN470" s="5"/>
      <c r="AO470" s="5"/>
      <c r="AP470" s="5"/>
      <c r="AQ470" s="4"/>
    </row>
    <row r="471" spans="1:43" ht="12.75" hidden="1">
      <c r="A471" s="2"/>
      <c r="B471" s="3">
        <f t="shared" si="123"/>
        <v>23</v>
      </c>
      <c r="C471" s="2">
        <f t="shared" si="126"/>
        <v>0</v>
      </c>
      <c r="D471" s="9"/>
      <c r="E471" s="9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9">
        <f t="shared" si="124"/>
        <v>0</v>
      </c>
      <c r="S471" s="22">
        <f t="shared" si="125"/>
        <v>0</v>
      </c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5"/>
      <c r="AM471" s="5"/>
      <c r="AN471" s="5"/>
      <c r="AO471" s="5"/>
      <c r="AP471" s="5"/>
      <c r="AQ471" s="4"/>
    </row>
    <row r="472" spans="1:43" ht="12.75" hidden="1">
      <c r="A472" s="2"/>
      <c r="B472" s="3">
        <f t="shared" si="123"/>
        <v>24</v>
      </c>
      <c r="C472" s="2">
        <f t="shared" si="126"/>
        <v>0</v>
      </c>
      <c r="D472" s="9"/>
      <c r="E472" s="9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9">
        <f t="shared" si="124"/>
        <v>0</v>
      </c>
      <c r="S472" s="22">
        <f t="shared" si="125"/>
        <v>0</v>
      </c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5"/>
      <c r="AM472" s="5"/>
      <c r="AN472" s="5"/>
      <c r="AO472" s="5"/>
      <c r="AP472" s="5"/>
      <c r="AQ472" s="4"/>
    </row>
    <row r="473" spans="1:43" ht="12.75" hidden="1">
      <c r="A473" s="2"/>
      <c r="B473" s="3">
        <f t="shared" si="123"/>
        <v>25</v>
      </c>
      <c r="C473" s="2">
        <f t="shared" si="126"/>
        <v>0</v>
      </c>
      <c r="D473" s="9"/>
      <c r="E473" s="9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9">
        <f t="shared" si="124"/>
        <v>0</v>
      </c>
      <c r="S473" s="22">
        <f t="shared" si="125"/>
        <v>0</v>
      </c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5"/>
      <c r="AM473" s="5"/>
      <c r="AN473" s="5"/>
      <c r="AO473" s="5"/>
      <c r="AP473" s="5"/>
      <c r="AQ473" s="4"/>
    </row>
    <row r="474" spans="1:43" ht="12.75" hidden="1">
      <c r="A474" s="2"/>
      <c r="B474" s="3">
        <f t="shared" si="123"/>
        <v>26</v>
      </c>
      <c r="C474" s="2">
        <f t="shared" si="126"/>
        <v>0</v>
      </c>
      <c r="D474" s="9"/>
      <c r="E474" s="9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9">
        <f t="shared" si="124"/>
        <v>0</v>
      </c>
      <c r="S474" s="22">
        <f t="shared" si="125"/>
        <v>0</v>
      </c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5"/>
      <c r="AM474" s="5"/>
      <c r="AN474" s="5"/>
      <c r="AO474" s="5"/>
      <c r="AP474" s="5"/>
      <c r="AQ474" s="4"/>
    </row>
    <row r="475" spans="1:43" ht="12.75" hidden="1">
      <c r="A475" s="2"/>
      <c r="B475" s="3">
        <f t="shared" si="123"/>
        <v>27</v>
      </c>
      <c r="C475" s="2">
        <f t="shared" si="126"/>
        <v>0</v>
      </c>
      <c r="D475" s="9"/>
      <c r="E475" s="9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9">
        <f t="shared" si="124"/>
        <v>0</v>
      </c>
      <c r="S475" s="22">
        <f t="shared" si="125"/>
        <v>0</v>
      </c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5"/>
      <c r="AM475" s="5"/>
      <c r="AN475" s="5"/>
      <c r="AO475" s="5"/>
      <c r="AP475" s="5"/>
      <c r="AQ475" s="4"/>
    </row>
    <row r="476" spans="1:43" ht="12.75" hidden="1">
      <c r="A476" s="2"/>
      <c r="B476" s="3">
        <f t="shared" si="123"/>
        <v>28</v>
      </c>
      <c r="C476" s="2">
        <f t="shared" si="126"/>
        <v>0</v>
      </c>
      <c r="D476" s="9"/>
      <c r="E476" s="9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9">
        <f t="shared" si="124"/>
        <v>0</v>
      </c>
      <c r="S476" s="22">
        <f t="shared" si="125"/>
        <v>0</v>
      </c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5"/>
      <c r="AM476" s="5"/>
      <c r="AN476" s="5"/>
      <c r="AO476" s="5"/>
      <c r="AP476" s="5"/>
      <c r="AQ476" s="4"/>
    </row>
    <row r="477" spans="1:43" ht="12.75" hidden="1">
      <c r="A477" s="2"/>
      <c r="B477" s="3">
        <f t="shared" si="123"/>
        <v>29</v>
      </c>
      <c r="C477" s="2">
        <f t="shared" si="126"/>
        <v>0</v>
      </c>
      <c r="D477" s="9"/>
      <c r="E477" s="9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9">
        <f t="shared" si="124"/>
        <v>0</v>
      </c>
      <c r="S477" s="22">
        <f t="shared" si="125"/>
        <v>0</v>
      </c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5"/>
      <c r="AM477" s="5"/>
      <c r="AN477" s="5"/>
      <c r="AO477" s="5"/>
      <c r="AP477" s="5"/>
      <c r="AQ477" s="4"/>
    </row>
    <row r="478" spans="1:43" ht="12.75" hidden="1">
      <c r="A478" s="2"/>
      <c r="B478" s="3">
        <f t="shared" si="123"/>
        <v>30</v>
      </c>
      <c r="C478" s="2">
        <f t="shared" si="126"/>
        <v>0</v>
      </c>
      <c r="D478" s="9"/>
      <c r="E478" s="9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9">
        <f t="shared" si="124"/>
        <v>0</v>
      </c>
      <c r="S478" s="22">
        <f t="shared" si="125"/>
        <v>0</v>
      </c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5"/>
      <c r="AM478" s="5"/>
      <c r="AN478" s="5"/>
      <c r="AO478" s="5"/>
      <c r="AP478" s="5"/>
      <c r="AQ478" s="4"/>
    </row>
    <row r="479" spans="1:43" ht="12.75" hidden="1">
      <c r="A479" s="2"/>
      <c r="B479" s="3">
        <f t="shared" si="123"/>
        <v>31</v>
      </c>
      <c r="C479" s="2">
        <f t="shared" si="126"/>
        <v>0</v>
      </c>
      <c r="D479" s="9"/>
      <c r="E479" s="9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9">
        <f t="shared" si="124"/>
        <v>0</v>
      </c>
      <c r="S479" s="22">
        <f t="shared" si="125"/>
        <v>0</v>
      </c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5"/>
      <c r="AM479" s="5"/>
      <c r="AN479" s="5"/>
      <c r="AO479" s="5"/>
      <c r="AP479" s="5"/>
      <c r="AQ479" s="4"/>
    </row>
    <row r="480" spans="1:43" ht="12.75" hidden="1">
      <c r="A480" s="2"/>
      <c r="B480" s="3">
        <f t="shared" si="123"/>
        <v>32</v>
      </c>
      <c r="C480" s="2">
        <f t="shared" si="126"/>
        <v>0</v>
      </c>
      <c r="D480" s="9"/>
      <c r="E480" s="9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9">
        <f t="shared" si="124"/>
        <v>0</v>
      </c>
      <c r="S480" s="22">
        <f t="shared" si="125"/>
        <v>0</v>
      </c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5"/>
      <c r="AM480" s="5"/>
      <c r="AN480" s="5"/>
      <c r="AO480" s="5"/>
      <c r="AP480" s="5"/>
      <c r="AQ480" s="4"/>
    </row>
    <row r="481" spans="1:43" ht="12.75" hidden="1">
      <c r="A481" s="2"/>
      <c r="B481" s="3">
        <f t="shared" si="123"/>
        <v>33</v>
      </c>
      <c r="C481" s="2">
        <f t="shared" si="126"/>
        <v>0</v>
      </c>
      <c r="D481" s="9"/>
      <c r="E481" s="9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9">
        <f t="shared" si="124"/>
        <v>0</v>
      </c>
      <c r="S481" s="22">
        <f t="shared" si="125"/>
        <v>0</v>
      </c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5"/>
      <c r="AM481" s="5"/>
      <c r="AN481" s="5"/>
      <c r="AO481" s="5"/>
      <c r="AP481" s="5"/>
      <c r="AQ481" s="4"/>
    </row>
    <row r="482" spans="1:43" ht="12.75" hidden="1">
      <c r="A482" s="2"/>
      <c r="B482" s="3">
        <f t="shared" si="123"/>
        <v>34</v>
      </c>
      <c r="C482" s="2">
        <f t="shared" si="126"/>
        <v>0</v>
      </c>
      <c r="D482" s="9"/>
      <c r="E482" s="9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9">
        <f t="shared" si="124"/>
        <v>0</v>
      </c>
      <c r="S482" s="22">
        <f t="shared" si="125"/>
        <v>0</v>
      </c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5"/>
      <c r="AM482" s="5"/>
      <c r="AN482" s="5"/>
      <c r="AO482" s="5"/>
      <c r="AP482" s="5"/>
      <c r="AQ482" s="4"/>
    </row>
    <row r="483" spans="1:43" ht="12.75" hidden="1">
      <c r="A483" s="2"/>
      <c r="B483" s="3">
        <f t="shared" si="123"/>
        <v>35</v>
      </c>
      <c r="C483" s="2">
        <f t="shared" si="126"/>
        <v>0</v>
      </c>
      <c r="D483" s="9"/>
      <c r="E483" s="9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9">
        <f t="shared" si="124"/>
        <v>0</v>
      </c>
      <c r="S483" s="22">
        <f t="shared" si="125"/>
        <v>0</v>
      </c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5"/>
      <c r="AM483" s="5"/>
      <c r="AN483" s="5"/>
      <c r="AO483" s="5"/>
      <c r="AP483" s="5"/>
      <c r="AQ483" s="4"/>
    </row>
    <row r="484" spans="1:43" ht="12.75" hidden="1">
      <c r="A484" s="2"/>
      <c r="B484" s="3">
        <f t="shared" si="123"/>
        <v>36</v>
      </c>
      <c r="C484" s="2">
        <f t="shared" si="126"/>
        <v>0</v>
      </c>
      <c r="D484" s="9"/>
      <c r="E484" s="9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9">
        <f t="shared" si="124"/>
        <v>0</v>
      </c>
      <c r="S484" s="22">
        <f t="shared" si="125"/>
        <v>0</v>
      </c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5"/>
      <c r="AM484" s="5"/>
      <c r="AN484" s="5"/>
      <c r="AO484" s="5"/>
      <c r="AP484" s="5"/>
      <c r="AQ484" s="4"/>
    </row>
    <row r="485" spans="1:43" ht="12.75" hidden="1">
      <c r="A485" s="2"/>
      <c r="B485" s="3">
        <f t="shared" si="123"/>
        <v>37</v>
      </c>
      <c r="C485" s="2">
        <f t="shared" si="126"/>
        <v>0</v>
      </c>
      <c r="D485" s="9"/>
      <c r="E485" s="9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9">
        <f t="shared" si="124"/>
        <v>0</v>
      </c>
      <c r="S485" s="22">
        <f t="shared" si="125"/>
        <v>0</v>
      </c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5"/>
      <c r="AM485" s="5"/>
      <c r="AN485" s="5"/>
      <c r="AO485" s="5"/>
      <c r="AP485" s="5"/>
      <c r="AQ485" s="4"/>
    </row>
    <row r="486" spans="1:43" ht="12.75" hidden="1">
      <c r="A486" s="2"/>
      <c r="B486" s="3">
        <f t="shared" si="123"/>
        <v>38</v>
      </c>
      <c r="C486" s="2">
        <f t="shared" si="126"/>
        <v>0</v>
      </c>
      <c r="D486" s="9"/>
      <c r="E486" s="9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9">
        <f t="shared" si="124"/>
        <v>0</v>
      </c>
      <c r="S486" s="22">
        <f t="shared" si="125"/>
        <v>0</v>
      </c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5"/>
      <c r="AM486" s="5"/>
      <c r="AN486" s="5"/>
      <c r="AO486" s="5"/>
      <c r="AP486" s="5"/>
      <c r="AQ486" s="4"/>
    </row>
    <row r="487" spans="1:43" ht="12.75" hidden="1">
      <c r="A487" s="2"/>
      <c r="B487" s="3">
        <f t="shared" si="123"/>
        <v>39</v>
      </c>
      <c r="C487" s="2">
        <f t="shared" si="126"/>
        <v>0</v>
      </c>
      <c r="D487" s="9"/>
      <c r="E487" s="9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9">
        <f t="shared" si="124"/>
        <v>0</v>
      </c>
      <c r="S487" s="22">
        <f t="shared" si="125"/>
        <v>0</v>
      </c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5"/>
      <c r="AM487" s="5"/>
      <c r="AN487" s="5"/>
      <c r="AO487" s="5"/>
      <c r="AP487" s="5"/>
      <c r="AQ487" s="4"/>
    </row>
    <row r="488" spans="1:43" ht="12.75" hidden="1">
      <c r="A488" s="2"/>
      <c r="B488" s="3">
        <f t="shared" si="123"/>
        <v>40</v>
      </c>
      <c r="C488" s="2">
        <f t="shared" si="126"/>
        <v>0</v>
      </c>
      <c r="D488" s="9"/>
      <c r="E488" s="9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9">
        <f t="shared" si="124"/>
        <v>0</v>
      </c>
      <c r="S488" s="22">
        <f t="shared" si="125"/>
        <v>0</v>
      </c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5"/>
      <c r="AM488" s="5"/>
      <c r="AN488" s="5"/>
      <c r="AO488" s="5"/>
      <c r="AP488" s="5"/>
      <c r="AQ488" s="4"/>
    </row>
    <row r="489" spans="1:43" ht="12.75">
      <c r="A489" s="2"/>
      <c r="B489" s="23"/>
      <c r="C489" s="24" t="str">
        <f>+C273</f>
        <v>   Укупно</v>
      </c>
      <c r="D489" s="24"/>
      <c r="E489" s="24"/>
      <c r="F489" s="24">
        <f aca="true" t="shared" si="127" ref="F489:R489">SUM(F449:F488)</f>
        <v>13750</v>
      </c>
      <c r="G489" s="24">
        <f t="shared" si="127"/>
        <v>13750</v>
      </c>
      <c r="H489" s="24">
        <f t="shared" si="127"/>
        <v>13750</v>
      </c>
      <c r="I489" s="24">
        <f t="shared" si="127"/>
        <v>17150</v>
      </c>
      <c r="J489" s="24">
        <f t="shared" si="127"/>
        <v>17150</v>
      </c>
      <c r="K489" s="24">
        <f t="shared" si="127"/>
        <v>17150</v>
      </c>
      <c r="L489" s="24">
        <f t="shared" si="127"/>
        <v>19450</v>
      </c>
      <c r="M489" s="24">
        <f t="shared" si="127"/>
        <v>19450</v>
      </c>
      <c r="N489" s="24">
        <f t="shared" si="127"/>
        <v>19450</v>
      </c>
      <c r="O489" s="24">
        <f t="shared" si="127"/>
        <v>19450</v>
      </c>
      <c r="P489" s="24">
        <f t="shared" si="127"/>
        <v>19450</v>
      </c>
      <c r="Q489" s="24">
        <f t="shared" si="127"/>
        <v>19450</v>
      </c>
      <c r="R489" s="24">
        <f t="shared" si="127"/>
        <v>209400</v>
      </c>
      <c r="S489" s="22">
        <f t="shared" si="125"/>
        <v>1</v>
      </c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5"/>
      <c r="AM489" s="5"/>
      <c r="AN489" s="5"/>
      <c r="AO489" s="5"/>
      <c r="AP489" s="5"/>
      <c r="AQ489" s="4"/>
    </row>
    <row r="490" spans="1:43" ht="12.75">
      <c r="A490" s="2"/>
      <c r="B490" s="3"/>
      <c r="C490" s="2"/>
      <c r="D490" s="2"/>
      <c r="E490" s="2"/>
      <c r="F490" s="22">
        <f aca="true" t="shared" si="128" ref="F490:R490">F489/$R489</f>
        <v>0.06566380133715377</v>
      </c>
      <c r="G490" s="22">
        <f t="shared" si="128"/>
        <v>0.06566380133715377</v>
      </c>
      <c r="H490" s="22">
        <f t="shared" si="128"/>
        <v>0.06566380133715377</v>
      </c>
      <c r="I490" s="22">
        <f t="shared" si="128"/>
        <v>0.08190066857688634</v>
      </c>
      <c r="J490" s="22">
        <f t="shared" si="128"/>
        <v>0.08190066857688634</v>
      </c>
      <c r="K490" s="22">
        <f t="shared" si="128"/>
        <v>0.08190066857688634</v>
      </c>
      <c r="L490" s="22">
        <f t="shared" si="128"/>
        <v>0.09288443170964661</v>
      </c>
      <c r="M490" s="22">
        <f t="shared" si="128"/>
        <v>0.09288443170964661</v>
      </c>
      <c r="N490" s="22">
        <f t="shared" si="128"/>
        <v>0.09288443170964661</v>
      </c>
      <c r="O490" s="22">
        <f t="shared" si="128"/>
        <v>0.09288443170964661</v>
      </c>
      <c r="P490" s="22">
        <f t="shared" si="128"/>
        <v>0.09288443170964661</v>
      </c>
      <c r="Q490" s="22">
        <f t="shared" si="128"/>
        <v>0.09288443170964661</v>
      </c>
      <c r="R490" s="22">
        <f t="shared" si="128"/>
        <v>1</v>
      </c>
      <c r="S490" s="22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5"/>
      <c r="AM490" s="5"/>
      <c r="AN490" s="5"/>
      <c r="AO490" s="5"/>
      <c r="AP490" s="5"/>
      <c r="AQ490" s="4"/>
    </row>
    <row r="491" spans="1:43" ht="12.75">
      <c r="A491" s="2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2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5"/>
      <c r="AM491" s="5"/>
      <c r="AN491" s="5"/>
      <c r="AO491" s="5"/>
      <c r="AP491" s="5"/>
      <c r="AQ491" s="4"/>
    </row>
    <row r="492" spans="1:43" ht="12.75">
      <c r="A492" s="7">
        <v>5</v>
      </c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2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5"/>
      <c r="AM492" s="5"/>
      <c r="AN492" s="5"/>
      <c r="AO492" s="5"/>
      <c r="AP492" s="5"/>
      <c r="AQ492" s="4"/>
    </row>
    <row r="493" spans="1:43" ht="12.75">
      <c r="A493" s="2"/>
      <c r="B493" s="6" t="s">
        <v>211</v>
      </c>
      <c r="C493" s="7" t="s">
        <v>212</v>
      </c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2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5"/>
      <c r="AM493" s="5"/>
      <c r="AN493" s="5"/>
      <c r="AO493" s="5"/>
      <c r="AP493" s="5"/>
      <c r="AQ493" s="4"/>
    </row>
    <row r="494" spans="1:43" ht="12.75">
      <c r="A494" s="2"/>
      <c r="B494" s="3"/>
      <c r="C494" s="2"/>
      <c r="D494" s="2"/>
      <c r="E494" s="2"/>
      <c r="F494" s="2" t="str">
        <f>D8</f>
        <v> - евра</v>
      </c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2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5"/>
      <c r="AM494" s="5"/>
      <c r="AN494" s="5"/>
      <c r="AO494" s="5"/>
      <c r="AP494" s="5"/>
      <c r="AQ494" s="4"/>
    </row>
    <row r="495" spans="1:43" ht="12.75">
      <c r="A495" s="2"/>
      <c r="B495" s="10" t="str">
        <f>B110</f>
        <v>Р.б.</v>
      </c>
      <c r="C495" s="12" t="str">
        <f>+C447</f>
        <v>  О п и с</v>
      </c>
      <c r="D495" s="12"/>
      <c r="E495" s="12"/>
      <c r="F495" s="20"/>
      <c r="G495" s="20" t="str">
        <f>G84</f>
        <v>  По месецима</v>
      </c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12" t="str">
        <f>R110</f>
        <v>  Укупно</v>
      </c>
      <c r="S495" s="22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5"/>
      <c r="AM495" s="5"/>
      <c r="AN495" s="5"/>
      <c r="AO495" s="5"/>
      <c r="AP495" s="5"/>
      <c r="AQ495" s="4"/>
    </row>
    <row r="496" spans="1:43" ht="12.75">
      <c r="A496" s="2"/>
      <c r="B496" s="16" t="str">
        <f>B111</f>
        <v> </v>
      </c>
      <c r="C496" s="17" t="s">
        <v>34</v>
      </c>
      <c r="D496" s="17"/>
      <c r="E496" s="17"/>
      <c r="F496" s="17" t="str">
        <f aca="true" t="shared" si="129" ref="F496:Q496">D11</f>
        <v>        1</v>
      </c>
      <c r="G496" s="17" t="str">
        <f t="shared" si="129"/>
        <v>        2</v>
      </c>
      <c r="H496" s="17" t="str">
        <f t="shared" si="129"/>
        <v>        3</v>
      </c>
      <c r="I496" s="17" t="str">
        <f t="shared" si="129"/>
        <v>        4</v>
      </c>
      <c r="J496" s="17" t="str">
        <f t="shared" si="129"/>
        <v>        5</v>
      </c>
      <c r="K496" s="17" t="str">
        <f t="shared" si="129"/>
        <v>        6</v>
      </c>
      <c r="L496" s="17" t="str">
        <f t="shared" si="129"/>
        <v>        7</v>
      </c>
      <c r="M496" s="17" t="str">
        <f t="shared" si="129"/>
        <v>        8</v>
      </c>
      <c r="N496" s="17" t="str">
        <f t="shared" si="129"/>
        <v>        9</v>
      </c>
      <c r="O496" s="17" t="str">
        <f t="shared" si="129"/>
        <v>        10</v>
      </c>
      <c r="P496" s="17" t="str">
        <f t="shared" si="129"/>
        <v>        11</v>
      </c>
      <c r="Q496" s="17" t="str">
        <f t="shared" si="129"/>
        <v>        12</v>
      </c>
      <c r="R496" s="17" t="str">
        <f>R111</f>
        <v> </v>
      </c>
      <c r="S496" s="22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5"/>
      <c r="AM496" s="5"/>
      <c r="AN496" s="5"/>
      <c r="AO496" s="5"/>
      <c r="AP496" s="5"/>
      <c r="AQ496" s="4"/>
    </row>
    <row r="497" spans="1:43" ht="12.75">
      <c r="A497" s="2"/>
      <c r="B497" s="3">
        <f aca="true" t="shared" si="130" ref="B497:B536">+B449</f>
        <v>1</v>
      </c>
      <c r="C497" s="18" t="s">
        <v>213</v>
      </c>
      <c r="D497" s="29"/>
      <c r="E497" s="29"/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9">
        <f aca="true" t="shared" si="131" ref="R497:R537">SUM(F497:Q497)</f>
        <v>0</v>
      </c>
      <c r="S497" s="22">
        <f aca="true" t="shared" si="132" ref="S497:S537">R497/R$537</f>
        <v>0</v>
      </c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5"/>
      <c r="AM497" s="5"/>
      <c r="AN497" s="5"/>
      <c r="AO497" s="5"/>
      <c r="AP497" s="5"/>
      <c r="AQ497" s="4"/>
    </row>
    <row r="498" spans="1:43" ht="12.75">
      <c r="A498" s="2"/>
      <c r="B498" s="3">
        <f t="shared" si="130"/>
        <v>2</v>
      </c>
      <c r="C498" s="9" t="s">
        <v>214</v>
      </c>
      <c r="D498" s="2"/>
      <c r="E498" s="4"/>
      <c r="F498" s="9">
        <f>+Premijere!E26</f>
        <v>5000</v>
      </c>
      <c r="G498" s="9">
        <f>+Premijere!F26</f>
        <v>17000</v>
      </c>
      <c r="H498" s="9">
        <f>+Premijere!G26</f>
        <v>25000</v>
      </c>
      <c r="I498" s="9">
        <f>+Premijere!H26</f>
        <v>0</v>
      </c>
      <c r="J498" s="9">
        <f>+Premijere!I26</f>
        <v>0</v>
      </c>
      <c r="K498" s="9">
        <f>+Premijere!J26</f>
        <v>0</v>
      </c>
      <c r="L498" s="9">
        <f>+Premijere!K26</f>
        <v>0</v>
      </c>
      <c r="M498" s="9">
        <f>+Premijere!L26</f>
        <v>0</v>
      </c>
      <c r="N498" s="9">
        <f>+Premijere!M26</f>
        <v>0</v>
      </c>
      <c r="O498" s="9">
        <f>+Premijere!N26</f>
        <v>0</v>
      </c>
      <c r="P498" s="9">
        <f>+Premijere!O26</f>
        <v>0</v>
      </c>
      <c r="Q498" s="9">
        <f>+Premijere!P26</f>
        <v>0</v>
      </c>
      <c r="R498" s="9">
        <f t="shared" si="131"/>
        <v>47000</v>
      </c>
      <c r="S498" s="22">
        <f t="shared" si="132"/>
        <v>0.17279411764705882</v>
      </c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5"/>
      <c r="AM498" s="5"/>
      <c r="AN498" s="5"/>
      <c r="AO498" s="5"/>
      <c r="AP498" s="5"/>
      <c r="AQ498" s="4"/>
    </row>
    <row r="499" spans="1:43" ht="12.75">
      <c r="A499" s="2"/>
      <c r="B499" s="3">
        <f t="shared" si="130"/>
        <v>3</v>
      </c>
      <c r="C499" s="9" t="s">
        <v>215</v>
      </c>
      <c r="D499" s="2"/>
      <c r="E499" s="4"/>
      <c r="F499" s="9">
        <f>+Premijere!E54</f>
        <v>0</v>
      </c>
      <c r="G499" s="9">
        <f>+Premijere!F54</f>
        <v>0</v>
      </c>
      <c r="H499" s="9">
        <f>+Premijere!G54</f>
        <v>0</v>
      </c>
      <c r="I499" s="9">
        <f>+Premijere!H54</f>
        <v>5500</v>
      </c>
      <c r="J499" s="9">
        <f>+Premijere!I54</f>
        <v>11500</v>
      </c>
      <c r="K499" s="9">
        <f>+Premijere!J54</f>
        <v>10000</v>
      </c>
      <c r="L499" s="9">
        <f>+Premijere!K54</f>
        <v>0</v>
      </c>
      <c r="M499" s="9">
        <f>+Premijere!L54</f>
        <v>0</v>
      </c>
      <c r="N499" s="9">
        <f>+Premijere!M54</f>
        <v>0</v>
      </c>
      <c r="O499" s="9">
        <f>+Premijere!N54</f>
        <v>0</v>
      </c>
      <c r="P499" s="9">
        <f>+Premijere!O54</f>
        <v>0</v>
      </c>
      <c r="Q499" s="9">
        <f>+Premijere!P54</f>
        <v>0</v>
      </c>
      <c r="R499" s="9">
        <f t="shared" si="131"/>
        <v>27000</v>
      </c>
      <c r="S499" s="22">
        <f t="shared" si="132"/>
        <v>0.09926470588235294</v>
      </c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5"/>
      <c r="AM499" s="5"/>
      <c r="AN499" s="5"/>
      <c r="AO499" s="5"/>
      <c r="AP499" s="5"/>
      <c r="AQ499" s="4"/>
    </row>
    <row r="500" spans="1:43" ht="12.75">
      <c r="A500" s="2"/>
      <c r="B500" s="3">
        <f t="shared" si="130"/>
        <v>4</v>
      </c>
      <c r="C500" s="18" t="s">
        <v>216</v>
      </c>
      <c r="D500" s="29"/>
      <c r="E500" s="30"/>
      <c r="F500" s="18">
        <v>6000</v>
      </c>
      <c r="G500" s="18">
        <f aca="true" t="shared" si="133" ref="G500:Q500">+F500</f>
        <v>6000</v>
      </c>
      <c r="H500" s="18">
        <f t="shared" si="133"/>
        <v>6000</v>
      </c>
      <c r="I500" s="18">
        <f t="shared" si="133"/>
        <v>6000</v>
      </c>
      <c r="J500" s="18">
        <f t="shared" si="133"/>
        <v>6000</v>
      </c>
      <c r="K500" s="18">
        <f t="shared" si="133"/>
        <v>6000</v>
      </c>
      <c r="L500" s="18">
        <f t="shared" si="133"/>
        <v>6000</v>
      </c>
      <c r="M500" s="18">
        <f t="shared" si="133"/>
        <v>6000</v>
      </c>
      <c r="N500" s="18">
        <f t="shared" si="133"/>
        <v>6000</v>
      </c>
      <c r="O500" s="18">
        <f t="shared" si="133"/>
        <v>6000</v>
      </c>
      <c r="P500" s="18">
        <f t="shared" si="133"/>
        <v>6000</v>
      </c>
      <c r="Q500" s="18">
        <f t="shared" si="133"/>
        <v>6000</v>
      </c>
      <c r="R500" s="9">
        <f t="shared" si="131"/>
        <v>72000</v>
      </c>
      <c r="S500" s="22">
        <f t="shared" si="132"/>
        <v>0.2647058823529412</v>
      </c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5"/>
      <c r="AM500" s="5"/>
      <c r="AN500" s="5"/>
      <c r="AO500" s="5"/>
      <c r="AP500" s="5"/>
      <c r="AQ500" s="4"/>
    </row>
    <row r="501" spans="1:43" ht="12.75">
      <c r="A501" s="2"/>
      <c r="B501" s="3">
        <f t="shared" si="130"/>
        <v>5</v>
      </c>
      <c r="C501" s="18" t="s">
        <v>217</v>
      </c>
      <c r="D501" s="29"/>
      <c r="E501" s="30"/>
      <c r="F501" s="18">
        <v>2000</v>
      </c>
      <c r="G501" s="18">
        <f aca="true" t="shared" si="134" ref="G501:Q501">+F501</f>
        <v>2000</v>
      </c>
      <c r="H501" s="18">
        <f t="shared" si="134"/>
        <v>2000</v>
      </c>
      <c r="I501" s="18">
        <f t="shared" si="134"/>
        <v>2000</v>
      </c>
      <c r="J501" s="18">
        <f t="shared" si="134"/>
        <v>2000</v>
      </c>
      <c r="K501" s="18">
        <f t="shared" si="134"/>
        <v>2000</v>
      </c>
      <c r="L501" s="18">
        <f t="shared" si="134"/>
        <v>2000</v>
      </c>
      <c r="M501" s="18">
        <f t="shared" si="134"/>
        <v>2000</v>
      </c>
      <c r="N501" s="18">
        <f t="shared" si="134"/>
        <v>2000</v>
      </c>
      <c r="O501" s="18">
        <f t="shared" si="134"/>
        <v>2000</v>
      </c>
      <c r="P501" s="18">
        <f t="shared" si="134"/>
        <v>2000</v>
      </c>
      <c r="Q501" s="18">
        <f t="shared" si="134"/>
        <v>2000</v>
      </c>
      <c r="R501" s="9">
        <f t="shared" si="131"/>
        <v>24000</v>
      </c>
      <c r="S501" s="22">
        <f t="shared" si="132"/>
        <v>0.08823529411764706</v>
      </c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5"/>
      <c r="AM501" s="5"/>
      <c r="AN501" s="5"/>
      <c r="AO501" s="5"/>
      <c r="AP501" s="5"/>
      <c r="AQ501" s="4"/>
    </row>
    <row r="502" spans="1:43" ht="12.75">
      <c r="A502" s="2"/>
      <c r="B502" s="3">
        <f t="shared" si="130"/>
        <v>6</v>
      </c>
      <c r="C502" s="18" t="s">
        <v>218</v>
      </c>
      <c r="D502" s="29"/>
      <c r="E502" s="30"/>
      <c r="F502" s="18">
        <v>1500</v>
      </c>
      <c r="G502" s="18">
        <f aca="true" t="shared" si="135" ref="G502:Q502">+F502</f>
        <v>1500</v>
      </c>
      <c r="H502" s="18">
        <f t="shared" si="135"/>
        <v>1500</v>
      </c>
      <c r="I502" s="18">
        <f t="shared" si="135"/>
        <v>1500</v>
      </c>
      <c r="J502" s="18">
        <f t="shared" si="135"/>
        <v>1500</v>
      </c>
      <c r="K502" s="18">
        <f t="shared" si="135"/>
        <v>1500</v>
      </c>
      <c r="L502" s="18">
        <f t="shared" si="135"/>
        <v>1500</v>
      </c>
      <c r="M502" s="18">
        <f t="shared" si="135"/>
        <v>1500</v>
      </c>
      <c r="N502" s="18">
        <f t="shared" si="135"/>
        <v>1500</v>
      </c>
      <c r="O502" s="18">
        <f t="shared" si="135"/>
        <v>1500</v>
      </c>
      <c r="P502" s="18">
        <f t="shared" si="135"/>
        <v>1500</v>
      </c>
      <c r="Q502" s="18">
        <f t="shared" si="135"/>
        <v>1500</v>
      </c>
      <c r="R502" s="9">
        <f t="shared" si="131"/>
        <v>18000</v>
      </c>
      <c r="S502" s="22">
        <f t="shared" si="132"/>
        <v>0.0661764705882353</v>
      </c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5"/>
      <c r="AM502" s="5"/>
      <c r="AN502" s="5"/>
      <c r="AO502" s="5"/>
      <c r="AP502" s="5"/>
      <c r="AQ502" s="4"/>
    </row>
    <row r="503" spans="1:43" ht="12.75">
      <c r="A503" s="2"/>
      <c r="B503" s="3">
        <f t="shared" si="130"/>
        <v>7</v>
      </c>
      <c r="C503" s="18" t="s">
        <v>219</v>
      </c>
      <c r="D503" s="29"/>
      <c r="E503" s="30"/>
      <c r="F503" s="18">
        <v>2000</v>
      </c>
      <c r="G503" s="18">
        <f aca="true" t="shared" si="136" ref="G503:Q503">+F503</f>
        <v>2000</v>
      </c>
      <c r="H503" s="18">
        <f t="shared" si="136"/>
        <v>2000</v>
      </c>
      <c r="I503" s="18">
        <f t="shared" si="136"/>
        <v>2000</v>
      </c>
      <c r="J503" s="18">
        <f t="shared" si="136"/>
        <v>2000</v>
      </c>
      <c r="K503" s="18">
        <f t="shared" si="136"/>
        <v>2000</v>
      </c>
      <c r="L503" s="18">
        <f t="shared" si="136"/>
        <v>2000</v>
      </c>
      <c r="M503" s="18">
        <f t="shared" si="136"/>
        <v>2000</v>
      </c>
      <c r="N503" s="18">
        <f t="shared" si="136"/>
        <v>2000</v>
      </c>
      <c r="O503" s="18">
        <f t="shared" si="136"/>
        <v>2000</v>
      </c>
      <c r="P503" s="18">
        <f t="shared" si="136"/>
        <v>2000</v>
      </c>
      <c r="Q503" s="18">
        <f t="shared" si="136"/>
        <v>2000</v>
      </c>
      <c r="R503" s="9">
        <f t="shared" si="131"/>
        <v>24000</v>
      </c>
      <c r="S503" s="22">
        <f t="shared" si="132"/>
        <v>0.08823529411764706</v>
      </c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5"/>
      <c r="AM503" s="5"/>
      <c r="AN503" s="5"/>
      <c r="AO503" s="5"/>
      <c r="AP503" s="5"/>
      <c r="AQ503" s="4"/>
    </row>
    <row r="504" spans="1:43" ht="12.75">
      <c r="A504" s="2"/>
      <c r="B504" s="3">
        <f t="shared" si="130"/>
        <v>8</v>
      </c>
      <c r="C504" s="18" t="s">
        <v>220</v>
      </c>
      <c r="D504" s="29"/>
      <c r="E504" s="30"/>
      <c r="F504" s="18">
        <v>5000</v>
      </c>
      <c r="G504" s="18">
        <f aca="true" t="shared" si="137" ref="G504:Q504">+F504</f>
        <v>5000</v>
      </c>
      <c r="H504" s="18">
        <f t="shared" si="137"/>
        <v>5000</v>
      </c>
      <c r="I504" s="18">
        <f t="shared" si="137"/>
        <v>5000</v>
      </c>
      <c r="J504" s="18">
        <f t="shared" si="137"/>
        <v>5000</v>
      </c>
      <c r="K504" s="18">
        <f t="shared" si="137"/>
        <v>5000</v>
      </c>
      <c r="L504" s="18">
        <f t="shared" si="137"/>
        <v>5000</v>
      </c>
      <c r="M504" s="18">
        <f t="shared" si="137"/>
        <v>5000</v>
      </c>
      <c r="N504" s="18">
        <f t="shared" si="137"/>
        <v>5000</v>
      </c>
      <c r="O504" s="18">
        <f t="shared" si="137"/>
        <v>5000</v>
      </c>
      <c r="P504" s="18">
        <f t="shared" si="137"/>
        <v>5000</v>
      </c>
      <c r="Q504" s="18">
        <f t="shared" si="137"/>
        <v>5000</v>
      </c>
      <c r="R504" s="9">
        <f t="shared" si="131"/>
        <v>60000</v>
      </c>
      <c r="S504" s="22">
        <f t="shared" si="132"/>
        <v>0.22058823529411764</v>
      </c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5"/>
      <c r="AM504" s="5"/>
      <c r="AN504" s="5"/>
      <c r="AO504" s="5"/>
      <c r="AP504" s="5"/>
      <c r="AQ504" s="4"/>
    </row>
    <row r="505" spans="1:43" ht="12.75">
      <c r="A505" s="2"/>
      <c r="B505" s="3">
        <f t="shared" si="130"/>
        <v>9</v>
      </c>
      <c r="C505" s="18" t="s">
        <v>221</v>
      </c>
      <c r="D505" s="29"/>
      <c r="E505" s="30"/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8">
        <v>0</v>
      </c>
      <c r="P505" s="18">
        <v>0</v>
      </c>
      <c r="Q505" s="18">
        <v>0</v>
      </c>
      <c r="R505" s="9">
        <f t="shared" si="131"/>
        <v>0</v>
      </c>
      <c r="S505" s="22">
        <f t="shared" si="132"/>
        <v>0</v>
      </c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5"/>
      <c r="AM505" s="5"/>
      <c r="AN505" s="5"/>
      <c r="AO505" s="5"/>
      <c r="AP505" s="5"/>
      <c r="AQ505" s="4"/>
    </row>
    <row r="506" spans="1:43" ht="12.75">
      <c r="A506" s="2"/>
      <c r="B506" s="3">
        <f t="shared" si="130"/>
        <v>10</v>
      </c>
      <c r="C506" s="18" t="s">
        <v>221</v>
      </c>
      <c r="D506" s="29"/>
      <c r="E506" s="30"/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0</v>
      </c>
      <c r="P506" s="18">
        <v>0</v>
      </c>
      <c r="Q506" s="18">
        <v>0</v>
      </c>
      <c r="R506" s="9">
        <f t="shared" si="131"/>
        <v>0</v>
      </c>
      <c r="S506" s="22">
        <f t="shared" si="132"/>
        <v>0</v>
      </c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5"/>
      <c r="AM506" s="5"/>
      <c r="AN506" s="5"/>
      <c r="AO506" s="5"/>
      <c r="AP506" s="5"/>
      <c r="AQ506" s="4"/>
    </row>
    <row r="507" spans="1:43" ht="12.75" hidden="1">
      <c r="A507" s="2"/>
      <c r="B507" s="3">
        <f t="shared" si="130"/>
        <v>11</v>
      </c>
      <c r="C507" s="18" t="s">
        <v>221</v>
      </c>
      <c r="D507" s="29"/>
      <c r="E507" s="30"/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18">
        <v>0</v>
      </c>
      <c r="N507" s="18">
        <v>0</v>
      </c>
      <c r="O507" s="18">
        <v>0</v>
      </c>
      <c r="P507" s="18">
        <v>0</v>
      </c>
      <c r="Q507" s="18">
        <v>0</v>
      </c>
      <c r="R507" s="9">
        <f t="shared" si="131"/>
        <v>0</v>
      </c>
      <c r="S507" s="22">
        <f t="shared" si="132"/>
        <v>0</v>
      </c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5"/>
      <c r="AM507" s="5"/>
      <c r="AN507" s="5"/>
      <c r="AO507" s="5"/>
      <c r="AP507" s="5"/>
      <c r="AQ507" s="4"/>
    </row>
    <row r="508" spans="1:43" ht="12.75" hidden="1">
      <c r="A508" s="2"/>
      <c r="B508" s="3">
        <f t="shared" si="130"/>
        <v>12</v>
      </c>
      <c r="C508" s="18" t="s">
        <v>221</v>
      </c>
      <c r="D508" s="29"/>
      <c r="E508" s="30"/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0</v>
      </c>
      <c r="N508" s="18">
        <v>0</v>
      </c>
      <c r="O508" s="18">
        <v>0</v>
      </c>
      <c r="P508" s="18">
        <v>0</v>
      </c>
      <c r="Q508" s="18">
        <v>0</v>
      </c>
      <c r="R508" s="9">
        <f t="shared" si="131"/>
        <v>0</v>
      </c>
      <c r="S508" s="22">
        <f t="shared" si="132"/>
        <v>0</v>
      </c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5"/>
      <c r="AM508" s="5"/>
      <c r="AN508" s="5"/>
      <c r="AO508" s="5"/>
      <c r="AP508" s="5"/>
      <c r="AQ508" s="4"/>
    </row>
    <row r="509" spans="1:43" ht="12.75" hidden="1">
      <c r="A509" s="2"/>
      <c r="B509" s="3">
        <f t="shared" si="130"/>
        <v>13</v>
      </c>
      <c r="C509" s="18" t="s">
        <v>221</v>
      </c>
      <c r="D509" s="29"/>
      <c r="E509" s="30"/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18">
        <v>0</v>
      </c>
      <c r="N509" s="18">
        <v>0</v>
      </c>
      <c r="O509" s="18">
        <v>0</v>
      </c>
      <c r="P509" s="18">
        <v>0</v>
      </c>
      <c r="Q509" s="18">
        <v>0</v>
      </c>
      <c r="R509" s="9">
        <f t="shared" si="131"/>
        <v>0</v>
      </c>
      <c r="S509" s="22">
        <f t="shared" si="132"/>
        <v>0</v>
      </c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5"/>
      <c r="AM509" s="5"/>
      <c r="AN509" s="5"/>
      <c r="AO509" s="5"/>
      <c r="AP509" s="5"/>
      <c r="AQ509" s="4"/>
    </row>
    <row r="510" spans="1:43" ht="12.75" hidden="1">
      <c r="A510" s="2"/>
      <c r="B510" s="3">
        <f t="shared" si="130"/>
        <v>14</v>
      </c>
      <c r="C510" s="18" t="s">
        <v>221</v>
      </c>
      <c r="D510" s="29"/>
      <c r="E510" s="30"/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>
        <v>0</v>
      </c>
      <c r="P510" s="18">
        <v>0</v>
      </c>
      <c r="Q510" s="18">
        <v>0</v>
      </c>
      <c r="R510" s="9">
        <f t="shared" si="131"/>
        <v>0</v>
      </c>
      <c r="S510" s="22">
        <f t="shared" si="132"/>
        <v>0</v>
      </c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5"/>
      <c r="AM510" s="5"/>
      <c r="AN510" s="5"/>
      <c r="AO510" s="5"/>
      <c r="AP510" s="5"/>
      <c r="AQ510" s="4"/>
    </row>
    <row r="511" spans="1:43" ht="12.75" hidden="1">
      <c r="A511" s="2"/>
      <c r="B511" s="3">
        <f t="shared" si="130"/>
        <v>15</v>
      </c>
      <c r="C511" s="18" t="s">
        <v>221</v>
      </c>
      <c r="D511" s="29"/>
      <c r="E511" s="30"/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18">
        <v>0</v>
      </c>
      <c r="N511" s="18">
        <v>0</v>
      </c>
      <c r="O511" s="18">
        <v>0</v>
      </c>
      <c r="P511" s="18">
        <v>0</v>
      </c>
      <c r="Q511" s="18">
        <v>0</v>
      </c>
      <c r="R511" s="9">
        <f t="shared" si="131"/>
        <v>0</v>
      </c>
      <c r="S511" s="22">
        <f t="shared" si="132"/>
        <v>0</v>
      </c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5"/>
      <c r="AM511" s="5"/>
      <c r="AN511" s="5"/>
      <c r="AO511" s="5"/>
      <c r="AP511" s="5"/>
      <c r="AQ511" s="4"/>
    </row>
    <row r="512" spans="1:43" ht="12.75" hidden="1">
      <c r="A512" s="2"/>
      <c r="B512" s="3">
        <f t="shared" si="130"/>
        <v>16</v>
      </c>
      <c r="C512" s="18" t="s">
        <v>221</v>
      </c>
      <c r="D512" s="29"/>
      <c r="E512" s="30"/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0</v>
      </c>
      <c r="N512" s="18">
        <v>0</v>
      </c>
      <c r="O512" s="18">
        <v>0</v>
      </c>
      <c r="P512" s="18">
        <v>0</v>
      </c>
      <c r="Q512" s="18">
        <v>0</v>
      </c>
      <c r="R512" s="9">
        <f t="shared" si="131"/>
        <v>0</v>
      </c>
      <c r="S512" s="22">
        <f t="shared" si="132"/>
        <v>0</v>
      </c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5"/>
      <c r="AM512" s="5"/>
      <c r="AN512" s="5"/>
      <c r="AO512" s="5"/>
      <c r="AP512" s="5"/>
      <c r="AQ512" s="4"/>
    </row>
    <row r="513" spans="1:43" ht="12.75" hidden="1">
      <c r="A513" s="2"/>
      <c r="B513" s="3">
        <f t="shared" si="130"/>
        <v>17</v>
      </c>
      <c r="C513" s="18" t="s">
        <v>221</v>
      </c>
      <c r="D513" s="29"/>
      <c r="E513" s="30"/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9">
        <f t="shared" si="131"/>
        <v>0</v>
      </c>
      <c r="S513" s="22">
        <f t="shared" si="132"/>
        <v>0</v>
      </c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5"/>
      <c r="AM513" s="5"/>
      <c r="AN513" s="5"/>
      <c r="AO513" s="5"/>
      <c r="AP513" s="5"/>
      <c r="AQ513" s="4"/>
    </row>
    <row r="514" spans="1:43" ht="12.75" hidden="1">
      <c r="A514" s="2"/>
      <c r="B514" s="3">
        <f t="shared" si="130"/>
        <v>18</v>
      </c>
      <c r="C514" s="18" t="s">
        <v>221</v>
      </c>
      <c r="D514" s="29"/>
      <c r="E514" s="30"/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v>0</v>
      </c>
      <c r="N514" s="18">
        <v>0</v>
      </c>
      <c r="O514" s="18">
        <v>0</v>
      </c>
      <c r="P514" s="18">
        <v>0</v>
      </c>
      <c r="Q514" s="18">
        <v>0</v>
      </c>
      <c r="R514" s="9">
        <f t="shared" si="131"/>
        <v>0</v>
      </c>
      <c r="S514" s="22">
        <f t="shared" si="132"/>
        <v>0</v>
      </c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5"/>
      <c r="AM514" s="5"/>
      <c r="AN514" s="5"/>
      <c r="AO514" s="5"/>
      <c r="AP514" s="5"/>
      <c r="AQ514" s="4"/>
    </row>
    <row r="515" spans="1:43" ht="12.75" hidden="1">
      <c r="A515" s="2"/>
      <c r="B515" s="3">
        <f t="shared" si="130"/>
        <v>19</v>
      </c>
      <c r="C515" s="18" t="s">
        <v>221</v>
      </c>
      <c r="D515" s="29"/>
      <c r="E515" s="30"/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v>0</v>
      </c>
      <c r="Q515" s="18">
        <v>0</v>
      </c>
      <c r="R515" s="9">
        <f t="shared" si="131"/>
        <v>0</v>
      </c>
      <c r="S515" s="22">
        <f t="shared" si="132"/>
        <v>0</v>
      </c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5"/>
      <c r="AM515" s="5"/>
      <c r="AN515" s="5"/>
      <c r="AO515" s="5"/>
      <c r="AP515" s="5"/>
      <c r="AQ515" s="4"/>
    </row>
    <row r="516" spans="1:43" ht="12.75" hidden="1">
      <c r="A516" s="2"/>
      <c r="B516" s="3">
        <f t="shared" si="130"/>
        <v>20</v>
      </c>
      <c r="C516" s="18" t="s">
        <v>221</v>
      </c>
      <c r="D516" s="29"/>
      <c r="E516" s="30"/>
      <c r="F516" s="18">
        <v>0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v>0</v>
      </c>
      <c r="Q516" s="18">
        <v>0</v>
      </c>
      <c r="R516" s="9">
        <f t="shared" si="131"/>
        <v>0</v>
      </c>
      <c r="S516" s="22">
        <f t="shared" si="132"/>
        <v>0</v>
      </c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5"/>
      <c r="AM516" s="5"/>
      <c r="AN516" s="5"/>
      <c r="AO516" s="5"/>
      <c r="AP516" s="5"/>
      <c r="AQ516" s="4"/>
    </row>
    <row r="517" spans="1:43" ht="12.75" hidden="1">
      <c r="A517" s="2"/>
      <c r="B517" s="3">
        <f t="shared" si="130"/>
        <v>21</v>
      </c>
      <c r="C517" s="18" t="s">
        <v>221</v>
      </c>
      <c r="D517" s="29"/>
      <c r="E517" s="30"/>
      <c r="F517" s="18">
        <v>0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18">
        <v>0</v>
      </c>
      <c r="R517" s="9">
        <f t="shared" si="131"/>
        <v>0</v>
      </c>
      <c r="S517" s="22">
        <f t="shared" si="132"/>
        <v>0</v>
      </c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5"/>
      <c r="AM517" s="5"/>
      <c r="AN517" s="5"/>
      <c r="AO517" s="5"/>
      <c r="AP517" s="5"/>
      <c r="AQ517" s="4"/>
    </row>
    <row r="518" spans="1:43" ht="12.75" hidden="1">
      <c r="A518" s="2"/>
      <c r="B518" s="3">
        <f t="shared" si="130"/>
        <v>22</v>
      </c>
      <c r="C518" s="18" t="s">
        <v>221</v>
      </c>
      <c r="D518" s="29"/>
      <c r="E518" s="30"/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9">
        <f t="shared" si="131"/>
        <v>0</v>
      </c>
      <c r="S518" s="22">
        <f t="shared" si="132"/>
        <v>0</v>
      </c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5"/>
      <c r="AM518" s="5"/>
      <c r="AN518" s="5"/>
      <c r="AO518" s="5"/>
      <c r="AP518" s="5"/>
      <c r="AQ518" s="4"/>
    </row>
    <row r="519" spans="1:43" ht="12.75" hidden="1">
      <c r="A519" s="2"/>
      <c r="B519" s="3">
        <f t="shared" si="130"/>
        <v>23</v>
      </c>
      <c r="C519" s="18" t="s">
        <v>221</v>
      </c>
      <c r="D519" s="29"/>
      <c r="E519" s="30"/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18">
        <v>0</v>
      </c>
      <c r="Q519" s="18">
        <v>0</v>
      </c>
      <c r="R519" s="9">
        <f t="shared" si="131"/>
        <v>0</v>
      </c>
      <c r="S519" s="22">
        <f t="shared" si="132"/>
        <v>0</v>
      </c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5"/>
      <c r="AM519" s="5"/>
      <c r="AN519" s="5"/>
      <c r="AO519" s="5"/>
      <c r="AP519" s="5"/>
      <c r="AQ519" s="4"/>
    </row>
    <row r="520" spans="1:43" ht="12.75" hidden="1">
      <c r="A520" s="2"/>
      <c r="B520" s="3">
        <f t="shared" si="130"/>
        <v>24</v>
      </c>
      <c r="C520" s="18" t="s">
        <v>221</v>
      </c>
      <c r="D520" s="29"/>
      <c r="E520" s="30"/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9">
        <f t="shared" si="131"/>
        <v>0</v>
      </c>
      <c r="S520" s="22">
        <f t="shared" si="132"/>
        <v>0</v>
      </c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5"/>
      <c r="AM520" s="5"/>
      <c r="AN520" s="5"/>
      <c r="AO520" s="5"/>
      <c r="AP520" s="5"/>
      <c r="AQ520" s="4"/>
    </row>
    <row r="521" spans="1:43" ht="12.75" hidden="1">
      <c r="A521" s="2"/>
      <c r="B521" s="3">
        <f t="shared" si="130"/>
        <v>25</v>
      </c>
      <c r="C521" s="18" t="s">
        <v>221</v>
      </c>
      <c r="D521" s="29"/>
      <c r="E521" s="30"/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18">
        <v>0</v>
      </c>
      <c r="R521" s="9">
        <f t="shared" si="131"/>
        <v>0</v>
      </c>
      <c r="S521" s="22">
        <f t="shared" si="132"/>
        <v>0</v>
      </c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5"/>
      <c r="AM521" s="5"/>
      <c r="AN521" s="5"/>
      <c r="AO521" s="5"/>
      <c r="AP521" s="5"/>
      <c r="AQ521" s="4"/>
    </row>
    <row r="522" spans="1:43" ht="12.75" hidden="1">
      <c r="A522" s="2"/>
      <c r="B522" s="3">
        <f t="shared" si="130"/>
        <v>26</v>
      </c>
      <c r="C522" s="18" t="s">
        <v>221</v>
      </c>
      <c r="D522" s="29"/>
      <c r="E522" s="30"/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9">
        <f t="shared" si="131"/>
        <v>0</v>
      </c>
      <c r="S522" s="22">
        <f t="shared" si="132"/>
        <v>0</v>
      </c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5"/>
      <c r="AM522" s="5"/>
      <c r="AN522" s="5"/>
      <c r="AO522" s="5"/>
      <c r="AP522" s="5"/>
      <c r="AQ522" s="4"/>
    </row>
    <row r="523" spans="1:43" ht="12.75" hidden="1">
      <c r="A523" s="2"/>
      <c r="B523" s="3">
        <f t="shared" si="130"/>
        <v>27</v>
      </c>
      <c r="C523" s="18" t="s">
        <v>221</v>
      </c>
      <c r="D523" s="29"/>
      <c r="E523" s="30"/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9">
        <f t="shared" si="131"/>
        <v>0</v>
      </c>
      <c r="S523" s="22">
        <f t="shared" si="132"/>
        <v>0</v>
      </c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5"/>
      <c r="AM523" s="5"/>
      <c r="AN523" s="5"/>
      <c r="AO523" s="5"/>
      <c r="AP523" s="5"/>
      <c r="AQ523" s="4"/>
    </row>
    <row r="524" spans="1:43" ht="12.75" hidden="1">
      <c r="A524" s="2"/>
      <c r="B524" s="3">
        <f t="shared" si="130"/>
        <v>28</v>
      </c>
      <c r="C524" s="18" t="s">
        <v>221</v>
      </c>
      <c r="D524" s="29"/>
      <c r="E524" s="30"/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9">
        <f t="shared" si="131"/>
        <v>0</v>
      </c>
      <c r="S524" s="22">
        <f t="shared" si="132"/>
        <v>0</v>
      </c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5"/>
      <c r="AM524" s="5"/>
      <c r="AN524" s="5"/>
      <c r="AO524" s="5"/>
      <c r="AP524" s="5"/>
      <c r="AQ524" s="4"/>
    </row>
    <row r="525" spans="1:43" ht="12.75" hidden="1">
      <c r="A525" s="2"/>
      <c r="B525" s="3">
        <f t="shared" si="130"/>
        <v>29</v>
      </c>
      <c r="C525" s="18" t="s">
        <v>221</v>
      </c>
      <c r="D525" s="29"/>
      <c r="E525" s="30"/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18">
        <v>0</v>
      </c>
      <c r="N525" s="18">
        <v>0</v>
      </c>
      <c r="O525" s="18">
        <v>0</v>
      </c>
      <c r="P525" s="18">
        <v>0</v>
      </c>
      <c r="Q525" s="18">
        <v>0</v>
      </c>
      <c r="R525" s="9">
        <f t="shared" si="131"/>
        <v>0</v>
      </c>
      <c r="S525" s="22">
        <f t="shared" si="132"/>
        <v>0</v>
      </c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5"/>
      <c r="AM525" s="5"/>
      <c r="AN525" s="5"/>
      <c r="AO525" s="5"/>
      <c r="AP525" s="5"/>
      <c r="AQ525" s="4"/>
    </row>
    <row r="526" spans="1:43" ht="12.75" hidden="1">
      <c r="A526" s="2"/>
      <c r="B526" s="3">
        <f t="shared" si="130"/>
        <v>30</v>
      </c>
      <c r="C526" s="18" t="s">
        <v>221</v>
      </c>
      <c r="D526" s="29"/>
      <c r="E526" s="30"/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9">
        <f t="shared" si="131"/>
        <v>0</v>
      </c>
      <c r="S526" s="22">
        <f t="shared" si="132"/>
        <v>0</v>
      </c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5"/>
      <c r="AM526" s="5"/>
      <c r="AN526" s="5"/>
      <c r="AO526" s="5"/>
      <c r="AP526" s="5"/>
      <c r="AQ526" s="4"/>
    </row>
    <row r="527" spans="1:43" ht="12.75" hidden="1">
      <c r="A527" s="2"/>
      <c r="B527" s="3">
        <f t="shared" si="130"/>
        <v>31</v>
      </c>
      <c r="C527" s="18" t="s">
        <v>221</v>
      </c>
      <c r="D527" s="29"/>
      <c r="E527" s="30"/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9">
        <f t="shared" si="131"/>
        <v>0</v>
      </c>
      <c r="S527" s="22">
        <f t="shared" si="132"/>
        <v>0</v>
      </c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5"/>
      <c r="AM527" s="5"/>
      <c r="AN527" s="5"/>
      <c r="AO527" s="5"/>
      <c r="AP527" s="5"/>
      <c r="AQ527" s="4"/>
    </row>
    <row r="528" spans="1:43" ht="12.75" hidden="1">
      <c r="A528" s="2"/>
      <c r="B528" s="3">
        <f t="shared" si="130"/>
        <v>32</v>
      </c>
      <c r="C528" s="18" t="s">
        <v>221</v>
      </c>
      <c r="D528" s="29"/>
      <c r="E528" s="30"/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9">
        <f t="shared" si="131"/>
        <v>0</v>
      </c>
      <c r="S528" s="22">
        <f t="shared" si="132"/>
        <v>0</v>
      </c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5"/>
      <c r="AM528" s="5"/>
      <c r="AN528" s="5"/>
      <c r="AO528" s="5"/>
      <c r="AP528" s="5"/>
      <c r="AQ528" s="4"/>
    </row>
    <row r="529" spans="1:43" ht="12.75" hidden="1">
      <c r="A529" s="2"/>
      <c r="B529" s="3">
        <f t="shared" si="130"/>
        <v>33</v>
      </c>
      <c r="C529" s="18" t="s">
        <v>221</v>
      </c>
      <c r="D529" s="29"/>
      <c r="E529" s="30"/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9">
        <f t="shared" si="131"/>
        <v>0</v>
      </c>
      <c r="S529" s="22">
        <f t="shared" si="132"/>
        <v>0</v>
      </c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5"/>
      <c r="AM529" s="5"/>
      <c r="AN529" s="5"/>
      <c r="AO529" s="5"/>
      <c r="AP529" s="5"/>
      <c r="AQ529" s="4"/>
    </row>
    <row r="530" spans="1:43" ht="12.75" hidden="1">
      <c r="A530" s="2"/>
      <c r="B530" s="3">
        <f t="shared" si="130"/>
        <v>34</v>
      </c>
      <c r="C530" s="18" t="s">
        <v>221</v>
      </c>
      <c r="D530" s="29"/>
      <c r="E530" s="30"/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9">
        <f t="shared" si="131"/>
        <v>0</v>
      </c>
      <c r="S530" s="22">
        <f t="shared" si="132"/>
        <v>0</v>
      </c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5"/>
      <c r="AM530" s="5"/>
      <c r="AN530" s="5"/>
      <c r="AO530" s="5"/>
      <c r="AP530" s="5"/>
      <c r="AQ530" s="4"/>
    </row>
    <row r="531" spans="1:43" ht="12.75" hidden="1">
      <c r="A531" s="2"/>
      <c r="B531" s="3">
        <f t="shared" si="130"/>
        <v>35</v>
      </c>
      <c r="C531" s="18" t="s">
        <v>221</v>
      </c>
      <c r="D531" s="29"/>
      <c r="E531" s="30"/>
      <c r="F531" s="18">
        <v>0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9">
        <f t="shared" si="131"/>
        <v>0</v>
      </c>
      <c r="S531" s="22">
        <f t="shared" si="132"/>
        <v>0</v>
      </c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5"/>
      <c r="AM531" s="5"/>
      <c r="AN531" s="5"/>
      <c r="AO531" s="5"/>
      <c r="AP531" s="5"/>
      <c r="AQ531" s="4"/>
    </row>
    <row r="532" spans="1:43" ht="12.75" hidden="1">
      <c r="A532" s="2"/>
      <c r="B532" s="3">
        <f t="shared" si="130"/>
        <v>36</v>
      </c>
      <c r="C532" s="18" t="s">
        <v>221</v>
      </c>
      <c r="D532" s="29"/>
      <c r="E532" s="30"/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9">
        <f t="shared" si="131"/>
        <v>0</v>
      </c>
      <c r="S532" s="22">
        <f t="shared" si="132"/>
        <v>0</v>
      </c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5"/>
      <c r="AM532" s="5"/>
      <c r="AN532" s="5"/>
      <c r="AO532" s="5"/>
      <c r="AP532" s="5"/>
      <c r="AQ532" s="4"/>
    </row>
    <row r="533" spans="1:43" ht="12.75" hidden="1">
      <c r="A533" s="2"/>
      <c r="B533" s="3">
        <f t="shared" si="130"/>
        <v>37</v>
      </c>
      <c r="C533" s="18" t="s">
        <v>221</v>
      </c>
      <c r="D533" s="29"/>
      <c r="E533" s="30"/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9">
        <f t="shared" si="131"/>
        <v>0</v>
      </c>
      <c r="S533" s="22">
        <f t="shared" si="132"/>
        <v>0</v>
      </c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5"/>
      <c r="AM533" s="5"/>
      <c r="AN533" s="5"/>
      <c r="AO533" s="5"/>
      <c r="AP533" s="5"/>
      <c r="AQ533" s="4"/>
    </row>
    <row r="534" spans="1:43" ht="12.75" hidden="1">
      <c r="A534" s="2"/>
      <c r="B534" s="3">
        <f t="shared" si="130"/>
        <v>38</v>
      </c>
      <c r="C534" s="18" t="s">
        <v>221</v>
      </c>
      <c r="D534" s="29"/>
      <c r="E534" s="30"/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9">
        <f t="shared" si="131"/>
        <v>0</v>
      </c>
      <c r="S534" s="22">
        <f t="shared" si="132"/>
        <v>0</v>
      </c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5"/>
      <c r="AM534" s="5"/>
      <c r="AN534" s="5"/>
      <c r="AO534" s="5"/>
      <c r="AP534" s="5"/>
      <c r="AQ534" s="4"/>
    </row>
    <row r="535" spans="1:43" ht="12.75" hidden="1">
      <c r="A535" s="2"/>
      <c r="B535" s="3">
        <f t="shared" si="130"/>
        <v>39</v>
      </c>
      <c r="C535" s="18" t="s">
        <v>221</v>
      </c>
      <c r="D535" s="29"/>
      <c r="E535" s="30"/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9">
        <f t="shared" si="131"/>
        <v>0</v>
      </c>
      <c r="S535" s="22">
        <f t="shared" si="132"/>
        <v>0</v>
      </c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5"/>
      <c r="AM535" s="5"/>
      <c r="AN535" s="5"/>
      <c r="AO535" s="5"/>
      <c r="AP535" s="5"/>
      <c r="AQ535" s="4"/>
    </row>
    <row r="536" spans="1:43" ht="12.75" hidden="1">
      <c r="A536" s="2"/>
      <c r="B536" s="3">
        <f t="shared" si="130"/>
        <v>40</v>
      </c>
      <c r="C536" s="18" t="s">
        <v>221</v>
      </c>
      <c r="D536" s="18"/>
      <c r="E536" s="18"/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9">
        <f t="shared" si="131"/>
        <v>0</v>
      </c>
      <c r="S536" s="22">
        <f t="shared" si="132"/>
        <v>0</v>
      </c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5"/>
      <c r="AM536" s="5"/>
      <c r="AN536" s="5"/>
      <c r="AO536" s="5"/>
      <c r="AP536" s="5"/>
      <c r="AQ536" s="4"/>
    </row>
    <row r="537" spans="1:43" ht="12.75">
      <c r="A537" s="2"/>
      <c r="B537" s="23"/>
      <c r="C537" s="24" t="str">
        <f>C244</f>
        <v>   Укупно</v>
      </c>
      <c r="D537" s="24"/>
      <c r="E537" s="24"/>
      <c r="F537" s="24">
        <f aca="true" t="shared" si="138" ref="F537:Q537">SUM(F497:F536)</f>
        <v>21500</v>
      </c>
      <c r="G537" s="24">
        <f t="shared" si="138"/>
        <v>33500</v>
      </c>
      <c r="H537" s="24">
        <f t="shared" si="138"/>
        <v>41500</v>
      </c>
      <c r="I537" s="24">
        <f t="shared" si="138"/>
        <v>22000</v>
      </c>
      <c r="J537" s="24">
        <f t="shared" si="138"/>
        <v>28000</v>
      </c>
      <c r="K537" s="24">
        <f t="shared" si="138"/>
        <v>26500</v>
      </c>
      <c r="L537" s="24">
        <f t="shared" si="138"/>
        <v>16500</v>
      </c>
      <c r="M537" s="24">
        <f t="shared" si="138"/>
        <v>16500</v>
      </c>
      <c r="N537" s="24">
        <f t="shared" si="138"/>
        <v>16500</v>
      </c>
      <c r="O537" s="24">
        <f t="shared" si="138"/>
        <v>16500</v>
      </c>
      <c r="P537" s="24">
        <f t="shared" si="138"/>
        <v>16500</v>
      </c>
      <c r="Q537" s="24">
        <f t="shared" si="138"/>
        <v>16500</v>
      </c>
      <c r="R537" s="24">
        <f t="shared" si="131"/>
        <v>272000</v>
      </c>
      <c r="S537" s="22">
        <f t="shared" si="132"/>
        <v>1</v>
      </c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5"/>
      <c r="AM537" s="5"/>
      <c r="AN537" s="5"/>
      <c r="AO537" s="5"/>
      <c r="AP537" s="5"/>
      <c r="AQ537" s="4"/>
    </row>
    <row r="538" spans="1:43" ht="12.75">
      <c r="A538" s="2"/>
      <c r="B538" s="28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5"/>
      <c r="AM538" s="5"/>
      <c r="AN538" s="5"/>
      <c r="AO538" s="5"/>
      <c r="AP538" s="5"/>
      <c r="AQ538" s="4"/>
    </row>
    <row r="539" spans="1:43" ht="12.75">
      <c r="A539" s="2"/>
      <c r="B539" s="28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5"/>
      <c r="AM539" s="5"/>
      <c r="AN539" s="5"/>
      <c r="AO539" s="5"/>
      <c r="AP539" s="5"/>
      <c r="AQ539" s="4"/>
    </row>
    <row r="540" spans="1:43" ht="12.75">
      <c r="A540" s="2"/>
      <c r="B540" s="28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5"/>
      <c r="AM540" s="5"/>
      <c r="AN540" s="5"/>
      <c r="AO540" s="5"/>
      <c r="AP540" s="5"/>
      <c r="AQ540" s="4"/>
    </row>
    <row r="541" spans="1:43" ht="12.75">
      <c r="A541" s="7">
        <v>6</v>
      </c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2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5"/>
      <c r="AM541" s="5"/>
      <c r="AN541" s="5"/>
      <c r="AO541" s="5"/>
      <c r="AP541" s="5"/>
      <c r="AQ541" s="4"/>
    </row>
    <row r="542" spans="1:43" ht="12.75">
      <c r="A542" s="2"/>
      <c r="B542" s="6" t="s">
        <v>222</v>
      </c>
      <c r="C542" s="7" t="s">
        <v>223</v>
      </c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2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5"/>
      <c r="AM542" s="5"/>
      <c r="AN542" s="5"/>
      <c r="AO542" s="5"/>
      <c r="AP542" s="5"/>
      <c r="AQ542" s="4"/>
    </row>
    <row r="543" spans="1:43" ht="12.75">
      <c r="A543" s="2"/>
      <c r="B543" s="3"/>
      <c r="C543" s="2"/>
      <c r="D543" s="2"/>
      <c r="E543" s="2"/>
      <c r="F543" s="2" t="str">
        <f>D8</f>
        <v> - евра</v>
      </c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2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5"/>
      <c r="AM543" s="5"/>
      <c r="AN543" s="5"/>
      <c r="AO543" s="5"/>
      <c r="AP543" s="5"/>
      <c r="AQ543" s="4"/>
    </row>
    <row r="544" spans="1:43" ht="12.75">
      <c r="A544" s="2"/>
      <c r="B544" s="10" t="str">
        <f>B110</f>
        <v>Р.б.</v>
      </c>
      <c r="C544" s="12" t="s">
        <v>224</v>
      </c>
      <c r="D544" s="12"/>
      <c r="E544" s="12"/>
      <c r="F544" s="20"/>
      <c r="G544" s="20" t="str">
        <f>G110</f>
        <v>  По месецима</v>
      </c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12" t="str">
        <f>R156</f>
        <v> Просек</v>
      </c>
      <c r="S544" s="22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5"/>
      <c r="AM544" s="5"/>
      <c r="AN544" s="5"/>
      <c r="AO544" s="5"/>
      <c r="AP544" s="5"/>
      <c r="AQ544" s="4"/>
    </row>
    <row r="545" spans="1:43" ht="12.75">
      <c r="A545" s="2"/>
      <c r="B545" s="16" t="str">
        <f>B111</f>
        <v> </v>
      </c>
      <c r="C545" s="17" t="s">
        <v>225</v>
      </c>
      <c r="D545" s="17"/>
      <c r="E545" s="17"/>
      <c r="F545" s="17" t="str">
        <f aca="true" t="shared" si="139" ref="F545:Q545">D11</f>
        <v>        1</v>
      </c>
      <c r="G545" s="17" t="str">
        <f t="shared" si="139"/>
        <v>        2</v>
      </c>
      <c r="H545" s="17" t="str">
        <f t="shared" si="139"/>
        <v>        3</v>
      </c>
      <c r="I545" s="17" t="str">
        <f t="shared" si="139"/>
        <v>        4</v>
      </c>
      <c r="J545" s="17" t="str">
        <f t="shared" si="139"/>
        <v>        5</v>
      </c>
      <c r="K545" s="17" t="str">
        <f t="shared" si="139"/>
        <v>        6</v>
      </c>
      <c r="L545" s="17" t="str">
        <f t="shared" si="139"/>
        <v>        7</v>
      </c>
      <c r="M545" s="17" t="str">
        <f t="shared" si="139"/>
        <v>        8</v>
      </c>
      <c r="N545" s="17" t="str">
        <f t="shared" si="139"/>
        <v>        9</v>
      </c>
      <c r="O545" s="17" t="str">
        <f t="shared" si="139"/>
        <v>        10</v>
      </c>
      <c r="P545" s="17" t="str">
        <f t="shared" si="139"/>
        <v>        11</v>
      </c>
      <c r="Q545" s="17" t="str">
        <f t="shared" si="139"/>
        <v>        12</v>
      </c>
      <c r="R545" s="17" t="str">
        <f>R157</f>
        <v> </v>
      </c>
      <c r="S545" s="22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5"/>
      <c r="AM545" s="5"/>
      <c r="AN545" s="5"/>
      <c r="AO545" s="5"/>
      <c r="AP545" s="5"/>
      <c r="AQ545" s="4"/>
    </row>
    <row r="546" spans="1:43" ht="12.75">
      <c r="A546" s="2"/>
      <c r="B546" s="3">
        <f>B112</f>
        <v>1</v>
      </c>
      <c r="C546" s="9" t="s">
        <v>226</v>
      </c>
      <c r="D546" s="2"/>
      <c r="E546" s="9"/>
      <c r="F546" s="9">
        <f aca="true" t="shared" si="140" ref="F546:Q546">F547*F548</f>
        <v>12519</v>
      </c>
      <c r="G546" s="9">
        <f t="shared" si="140"/>
        <v>12519</v>
      </c>
      <c r="H546" s="9">
        <f t="shared" si="140"/>
        <v>12519</v>
      </c>
      <c r="I546" s="9">
        <f t="shared" si="140"/>
        <v>12519</v>
      </c>
      <c r="J546" s="9">
        <f t="shared" si="140"/>
        <v>12519</v>
      </c>
      <c r="K546" s="9">
        <f t="shared" si="140"/>
        <v>12519</v>
      </c>
      <c r="L546" s="9">
        <f t="shared" si="140"/>
        <v>12519</v>
      </c>
      <c r="M546" s="9">
        <f t="shared" si="140"/>
        <v>12519</v>
      </c>
      <c r="N546" s="9">
        <f t="shared" si="140"/>
        <v>12519</v>
      </c>
      <c r="O546" s="9">
        <f t="shared" si="140"/>
        <v>12519</v>
      </c>
      <c r="P546" s="9">
        <f t="shared" si="140"/>
        <v>12519</v>
      </c>
      <c r="Q546" s="9">
        <f t="shared" si="140"/>
        <v>12519</v>
      </c>
      <c r="R546" s="9">
        <f aca="true" t="shared" si="141" ref="R546:R575">SUM(F546:Q546)/$D$10</f>
        <v>12519</v>
      </c>
      <c r="S546" s="22">
        <f>R546/R$577</f>
        <v>0.20586058901879534</v>
      </c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5"/>
      <c r="AM546" s="5"/>
      <c r="AN546" s="5"/>
      <c r="AO546" s="5"/>
      <c r="AP546" s="5"/>
      <c r="AQ546" s="4"/>
    </row>
    <row r="547" spans="1:43" ht="12.75">
      <c r="A547" s="2"/>
      <c r="B547" s="3"/>
      <c r="C547" s="9" t="s">
        <v>227</v>
      </c>
      <c r="D547" s="2"/>
      <c r="E547" s="9"/>
      <c r="F547" s="18">
        <v>9</v>
      </c>
      <c r="G547" s="18">
        <v>9</v>
      </c>
      <c r="H547" s="18">
        <v>9</v>
      </c>
      <c r="I547" s="18">
        <v>9</v>
      </c>
      <c r="J547" s="18">
        <v>9</v>
      </c>
      <c r="K547" s="18">
        <v>9</v>
      </c>
      <c r="L547" s="18">
        <v>9</v>
      </c>
      <c r="M547" s="18">
        <v>9</v>
      </c>
      <c r="N547" s="18">
        <v>9</v>
      </c>
      <c r="O547" s="18">
        <v>9</v>
      </c>
      <c r="P547" s="18">
        <v>9</v>
      </c>
      <c r="Q547" s="18">
        <v>9</v>
      </c>
      <c r="R547" s="9">
        <f t="shared" si="141"/>
        <v>9</v>
      </c>
      <c r="S547" s="22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5"/>
      <c r="AM547" s="5"/>
      <c r="AN547" s="5"/>
      <c r="AO547" s="5"/>
      <c r="AP547" s="5"/>
      <c r="AQ547" s="4"/>
    </row>
    <row r="548" spans="1:43" ht="12.75">
      <c r="A548" s="2"/>
      <c r="B548" s="3"/>
      <c r="C548" s="9" t="s">
        <v>228</v>
      </c>
      <c r="D548" s="2"/>
      <c r="E548" s="9"/>
      <c r="F548" s="18">
        <v>1391</v>
      </c>
      <c r="G548" s="18">
        <v>1391</v>
      </c>
      <c r="H548" s="18">
        <v>1391</v>
      </c>
      <c r="I548" s="18">
        <v>1391</v>
      </c>
      <c r="J548" s="18">
        <v>1391</v>
      </c>
      <c r="K548" s="18">
        <v>1391</v>
      </c>
      <c r="L548" s="18">
        <v>1391</v>
      </c>
      <c r="M548" s="18">
        <v>1391</v>
      </c>
      <c r="N548" s="18">
        <v>1391</v>
      </c>
      <c r="O548" s="18">
        <v>1391</v>
      </c>
      <c r="P548" s="18">
        <v>1391</v>
      </c>
      <c r="Q548" s="18">
        <v>1391</v>
      </c>
      <c r="R548" s="9">
        <f t="shared" si="141"/>
        <v>1391</v>
      </c>
      <c r="S548" s="22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5"/>
      <c r="AM548" s="5"/>
      <c r="AN548" s="5"/>
      <c r="AO548" s="5"/>
      <c r="AP548" s="5"/>
      <c r="AQ548" s="4"/>
    </row>
    <row r="549" spans="1:43" ht="12.75">
      <c r="A549" s="2"/>
      <c r="B549" s="3">
        <f>B113</f>
        <v>2</v>
      </c>
      <c r="C549" s="9" t="s">
        <v>229</v>
      </c>
      <c r="D549" s="2"/>
      <c r="E549" s="9"/>
      <c r="F549" s="9">
        <f aca="true" t="shared" si="142" ref="F549:Q549">F550*F551</f>
        <v>18284</v>
      </c>
      <c r="G549" s="9">
        <f t="shared" si="142"/>
        <v>18284</v>
      </c>
      <c r="H549" s="9">
        <f t="shared" si="142"/>
        <v>18284</v>
      </c>
      <c r="I549" s="9">
        <f t="shared" si="142"/>
        <v>18284</v>
      </c>
      <c r="J549" s="9">
        <f t="shared" si="142"/>
        <v>18284</v>
      </c>
      <c r="K549" s="9">
        <f t="shared" si="142"/>
        <v>18284</v>
      </c>
      <c r="L549" s="9">
        <f t="shared" si="142"/>
        <v>18284</v>
      </c>
      <c r="M549" s="9">
        <f t="shared" si="142"/>
        <v>18284</v>
      </c>
      <c r="N549" s="9">
        <f t="shared" si="142"/>
        <v>18284</v>
      </c>
      <c r="O549" s="9">
        <f t="shared" si="142"/>
        <v>18284</v>
      </c>
      <c r="P549" s="9">
        <f t="shared" si="142"/>
        <v>18284</v>
      </c>
      <c r="Q549" s="9">
        <f t="shared" si="142"/>
        <v>18284</v>
      </c>
      <c r="R549" s="9">
        <f t="shared" si="141"/>
        <v>18284</v>
      </c>
      <c r="S549" s="22">
        <f>R549/R$577</f>
        <v>0.3006593984838768</v>
      </c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5"/>
      <c r="AM549" s="5"/>
      <c r="AN549" s="5"/>
      <c r="AO549" s="5"/>
      <c r="AP549" s="5"/>
      <c r="AQ549" s="4"/>
    </row>
    <row r="550" spans="1:43" ht="12.75">
      <c r="A550" s="2"/>
      <c r="B550" s="3"/>
      <c r="C550" s="2" t="str">
        <f>C547</f>
        <v> - број радника</v>
      </c>
      <c r="D550" s="2"/>
      <c r="E550" s="9"/>
      <c r="F550" s="18">
        <v>28</v>
      </c>
      <c r="G550" s="18">
        <v>28</v>
      </c>
      <c r="H550" s="18">
        <v>28</v>
      </c>
      <c r="I550" s="18">
        <v>28</v>
      </c>
      <c r="J550" s="18">
        <v>28</v>
      </c>
      <c r="K550" s="18">
        <v>28</v>
      </c>
      <c r="L550" s="18">
        <v>28</v>
      </c>
      <c r="M550" s="18">
        <v>28</v>
      </c>
      <c r="N550" s="18">
        <v>28</v>
      </c>
      <c r="O550" s="18">
        <v>28</v>
      </c>
      <c r="P550" s="18">
        <v>28</v>
      </c>
      <c r="Q550" s="18">
        <v>28</v>
      </c>
      <c r="R550" s="9">
        <f t="shared" si="141"/>
        <v>28</v>
      </c>
      <c r="S550" s="22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5"/>
      <c r="AM550" s="5"/>
      <c r="AN550" s="5"/>
      <c r="AO550" s="5"/>
      <c r="AP550" s="5"/>
      <c r="AQ550" s="4"/>
    </row>
    <row r="551" spans="1:43" ht="12.75">
      <c r="A551" s="2"/>
      <c r="B551" s="3"/>
      <c r="C551" s="2" t="str">
        <f>C548</f>
        <v> - просечне бруто плате</v>
      </c>
      <c r="D551" s="2"/>
      <c r="E551" s="9"/>
      <c r="F551" s="18">
        <v>653</v>
      </c>
      <c r="G551" s="18">
        <v>653</v>
      </c>
      <c r="H551" s="18">
        <v>653</v>
      </c>
      <c r="I551" s="18">
        <v>653</v>
      </c>
      <c r="J551" s="18">
        <v>653</v>
      </c>
      <c r="K551" s="18">
        <v>653</v>
      </c>
      <c r="L551" s="18">
        <v>653</v>
      </c>
      <c r="M551" s="18">
        <v>653</v>
      </c>
      <c r="N551" s="18">
        <v>653</v>
      </c>
      <c r="O551" s="18">
        <v>653</v>
      </c>
      <c r="P551" s="18">
        <v>653</v>
      </c>
      <c r="Q551" s="18">
        <v>653</v>
      </c>
      <c r="R551" s="9">
        <f t="shared" si="141"/>
        <v>653</v>
      </c>
      <c r="S551" s="22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5"/>
      <c r="AM551" s="5"/>
      <c r="AN551" s="5"/>
      <c r="AO551" s="5"/>
      <c r="AP551" s="5"/>
      <c r="AQ551" s="4"/>
    </row>
    <row r="552" spans="1:43" ht="12.75">
      <c r="A552" s="2"/>
      <c r="B552" s="3">
        <f>B114</f>
        <v>3</v>
      </c>
      <c r="C552" s="9" t="s">
        <v>230</v>
      </c>
      <c r="D552" s="2"/>
      <c r="E552" s="9"/>
      <c r="F552" s="9">
        <f aca="true" t="shared" si="143" ref="F552:Q552">F553*F554</f>
        <v>10829</v>
      </c>
      <c r="G552" s="9">
        <f t="shared" si="143"/>
        <v>10829</v>
      </c>
      <c r="H552" s="9">
        <f t="shared" si="143"/>
        <v>10829</v>
      </c>
      <c r="I552" s="9">
        <f t="shared" si="143"/>
        <v>10829</v>
      </c>
      <c r="J552" s="9">
        <f t="shared" si="143"/>
        <v>10829</v>
      </c>
      <c r="K552" s="9">
        <f t="shared" si="143"/>
        <v>10829</v>
      </c>
      <c r="L552" s="9">
        <f t="shared" si="143"/>
        <v>10829</v>
      </c>
      <c r="M552" s="9">
        <f t="shared" si="143"/>
        <v>10829</v>
      </c>
      <c r="N552" s="9">
        <f t="shared" si="143"/>
        <v>10829</v>
      </c>
      <c r="O552" s="9">
        <f t="shared" si="143"/>
        <v>10829</v>
      </c>
      <c r="P552" s="9">
        <f t="shared" si="143"/>
        <v>10829</v>
      </c>
      <c r="Q552" s="9">
        <f t="shared" si="143"/>
        <v>10829</v>
      </c>
      <c r="R552" s="9">
        <f t="shared" si="141"/>
        <v>10829</v>
      </c>
      <c r="S552" s="22">
        <f>R552/R$577</f>
        <v>0.17807047835166823</v>
      </c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5"/>
      <c r="AM552" s="5"/>
      <c r="AN552" s="5"/>
      <c r="AO552" s="5"/>
      <c r="AP552" s="5"/>
      <c r="AQ552" s="4"/>
    </row>
    <row r="553" spans="1:43" ht="12.75">
      <c r="A553" s="2"/>
      <c r="B553" s="3"/>
      <c r="C553" s="2" t="str">
        <f>C550</f>
        <v> - број радника</v>
      </c>
      <c r="D553" s="2"/>
      <c r="E553" s="9"/>
      <c r="F553" s="18">
        <v>17</v>
      </c>
      <c r="G553" s="18">
        <v>17</v>
      </c>
      <c r="H553" s="18">
        <v>17</v>
      </c>
      <c r="I553" s="18">
        <v>17</v>
      </c>
      <c r="J553" s="18">
        <v>17</v>
      </c>
      <c r="K553" s="18">
        <v>17</v>
      </c>
      <c r="L553" s="18">
        <v>17</v>
      </c>
      <c r="M553" s="18">
        <v>17</v>
      </c>
      <c r="N553" s="18">
        <v>17</v>
      </c>
      <c r="O553" s="18">
        <v>17</v>
      </c>
      <c r="P553" s="18">
        <v>17</v>
      </c>
      <c r="Q553" s="18">
        <v>17</v>
      </c>
      <c r="R553" s="9">
        <f t="shared" si="141"/>
        <v>17</v>
      </c>
      <c r="S553" s="22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5"/>
      <c r="AM553" s="5"/>
      <c r="AN553" s="5"/>
      <c r="AO553" s="5"/>
      <c r="AP553" s="5"/>
      <c r="AQ553" s="4"/>
    </row>
    <row r="554" spans="1:43" ht="12.75">
      <c r="A554" s="2"/>
      <c r="B554" s="3"/>
      <c r="C554" s="2" t="str">
        <f>C551</f>
        <v> - просечне бруто плате</v>
      </c>
      <c r="D554" s="2"/>
      <c r="E554" s="9"/>
      <c r="F554" s="18">
        <v>637</v>
      </c>
      <c r="G554" s="18">
        <v>637</v>
      </c>
      <c r="H554" s="18">
        <v>637</v>
      </c>
      <c r="I554" s="18">
        <v>637</v>
      </c>
      <c r="J554" s="18">
        <v>637</v>
      </c>
      <c r="K554" s="18">
        <v>637</v>
      </c>
      <c r="L554" s="18">
        <v>637</v>
      </c>
      <c r="M554" s="18">
        <v>637</v>
      </c>
      <c r="N554" s="18">
        <v>637</v>
      </c>
      <c r="O554" s="18">
        <v>637</v>
      </c>
      <c r="P554" s="18">
        <v>637</v>
      </c>
      <c r="Q554" s="18">
        <v>637</v>
      </c>
      <c r="R554" s="9">
        <f t="shared" si="141"/>
        <v>637</v>
      </c>
      <c r="S554" s="22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5"/>
      <c r="AM554" s="5"/>
      <c r="AN554" s="5"/>
      <c r="AO554" s="5"/>
      <c r="AP554" s="5"/>
      <c r="AQ554" s="4"/>
    </row>
    <row r="555" spans="1:43" ht="12.75">
      <c r="A555" s="2"/>
      <c r="B555" s="3">
        <v>4</v>
      </c>
      <c r="C555" s="9" t="s">
        <v>231</v>
      </c>
      <c r="D555" s="2"/>
      <c r="E555" s="9"/>
      <c r="F555" s="9">
        <f aca="true" t="shared" si="144" ref="F555:Q555">F556*F557</f>
        <v>0</v>
      </c>
      <c r="G555" s="9">
        <f t="shared" si="144"/>
        <v>0</v>
      </c>
      <c r="H555" s="9">
        <f t="shared" si="144"/>
        <v>0</v>
      </c>
      <c r="I555" s="9">
        <f t="shared" si="144"/>
        <v>0</v>
      </c>
      <c r="J555" s="9">
        <f t="shared" si="144"/>
        <v>0</v>
      </c>
      <c r="K555" s="9">
        <f t="shared" si="144"/>
        <v>0</v>
      </c>
      <c r="L555" s="9">
        <f t="shared" si="144"/>
        <v>0</v>
      </c>
      <c r="M555" s="9">
        <f t="shared" si="144"/>
        <v>0</v>
      </c>
      <c r="N555" s="9">
        <f t="shared" si="144"/>
        <v>0</v>
      </c>
      <c r="O555" s="9">
        <f t="shared" si="144"/>
        <v>0</v>
      </c>
      <c r="P555" s="9">
        <f t="shared" si="144"/>
        <v>0</v>
      </c>
      <c r="Q555" s="9">
        <f t="shared" si="144"/>
        <v>0</v>
      </c>
      <c r="R555" s="9">
        <f t="shared" si="141"/>
        <v>0</v>
      </c>
      <c r="S555" s="22">
        <f>R555/R$577</f>
        <v>0</v>
      </c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5"/>
      <c r="AM555" s="5"/>
      <c r="AN555" s="5"/>
      <c r="AO555" s="5"/>
      <c r="AP555" s="5"/>
      <c r="AQ555" s="4"/>
    </row>
    <row r="556" spans="1:43" ht="12.75">
      <c r="A556" s="2"/>
      <c r="B556" s="3"/>
      <c r="C556" s="2" t="str">
        <f>C553</f>
        <v> - број радника</v>
      </c>
      <c r="D556" s="2"/>
      <c r="E556" s="9"/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18">
        <v>0</v>
      </c>
      <c r="N556" s="18">
        <v>0</v>
      </c>
      <c r="O556" s="18">
        <v>0</v>
      </c>
      <c r="P556" s="18">
        <v>0</v>
      </c>
      <c r="Q556" s="18">
        <v>0</v>
      </c>
      <c r="R556" s="9">
        <f t="shared" si="141"/>
        <v>0</v>
      </c>
      <c r="S556" s="22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5"/>
      <c r="AM556" s="5"/>
      <c r="AN556" s="5"/>
      <c r="AO556" s="5"/>
      <c r="AP556" s="5"/>
      <c r="AQ556" s="4"/>
    </row>
    <row r="557" spans="1:43" ht="12.75">
      <c r="A557" s="2"/>
      <c r="B557" s="3"/>
      <c r="C557" s="2" t="str">
        <f>C554</f>
        <v> - просечне бруто плате</v>
      </c>
      <c r="D557" s="2"/>
      <c r="E557" s="9"/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8">
        <v>0</v>
      </c>
      <c r="Q557" s="18">
        <v>0</v>
      </c>
      <c r="R557" s="9">
        <f t="shared" si="141"/>
        <v>0</v>
      </c>
      <c r="S557" s="22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5"/>
      <c r="AM557" s="5"/>
      <c r="AN557" s="5"/>
      <c r="AO557" s="5"/>
      <c r="AP557" s="5"/>
      <c r="AQ557" s="4"/>
    </row>
    <row r="558" spans="1:43" ht="12.75">
      <c r="A558" s="2"/>
      <c r="B558" s="3">
        <v>5</v>
      </c>
      <c r="C558" s="9" t="s">
        <v>232</v>
      </c>
      <c r="D558" s="2"/>
      <c r="E558" s="9"/>
      <c r="F558" s="9">
        <f aca="true" t="shared" si="145" ref="F558:Q558">F559*F560</f>
        <v>9930</v>
      </c>
      <c r="G558" s="9">
        <f t="shared" si="145"/>
        <v>9930</v>
      </c>
      <c r="H558" s="9">
        <f t="shared" si="145"/>
        <v>9930</v>
      </c>
      <c r="I558" s="9">
        <f t="shared" si="145"/>
        <v>9930</v>
      </c>
      <c r="J558" s="9">
        <f t="shared" si="145"/>
        <v>9930</v>
      </c>
      <c r="K558" s="9">
        <f t="shared" si="145"/>
        <v>9930</v>
      </c>
      <c r="L558" s="9">
        <f t="shared" si="145"/>
        <v>9930</v>
      </c>
      <c r="M558" s="9">
        <f t="shared" si="145"/>
        <v>9930</v>
      </c>
      <c r="N558" s="9">
        <f t="shared" si="145"/>
        <v>9930</v>
      </c>
      <c r="O558" s="9">
        <f t="shared" si="145"/>
        <v>9930</v>
      </c>
      <c r="P558" s="9">
        <f t="shared" si="145"/>
        <v>9930</v>
      </c>
      <c r="Q558" s="9">
        <f t="shared" si="145"/>
        <v>9930</v>
      </c>
      <c r="R558" s="9">
        <f t="shared" si="141"/>
        <v>9930</v>
      </c>
      <c r="S558" s="22">
        <f>R558/R$577</f>
        <v>0.16328745498495387</v>
      </c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5"/>
      <c r="AM558" s="5"/>
      <c r="AN558" s="5"/>
      <c r="AO558" s="5"/>
      <c r="AP558" s="5"/>
      <c r="AQ558" s="4"/>
    </row>
    <row r="559" spans="1:43" ht="12.75">
      <c r="A559" s="2"/>
      <c r="B559" s="3"/>
      <c r="C559" s="2" t="str">
        <f>C556</f>
        <v> - број радника</v>
      </c>
      <c r="D559" s="2"/>
      <c r="E559" s="9"/>
      <c r="F559" s="18">
        <v>15</v>
      </c>
      <c r="G559" s="18">
        <v>15</v>
      </c>
      <c r="H559" s="18">
        <v>15</v>
      </c>
      <c r="I559" s="18">
        <v>15</v>
      </c>
      <c r="J559" s="18">
        <v>15</v>
      </c>
      <c r="K559" s="18">
        <v>15</v>
      </c>
      <c r="L559" s="18">
        <v>15</v>
      </c>
      <c r="M559" s="18">
        <v>15</v>
      </c>
      <c r="N559" s="18">
        <v>15</v>
      </c>
      <c r="O559" s="18">
        <v>15</v>
      </c>
      <c r="P559" s="18">
        <v>15</v>
      </c>
      <c r="Q559" s="18">
        <v>15</v>
      </c>
      <c r="R559" s="9">
        <f t="shared" si="141"/>
        <v>15</v>
      </c>
      <c r="S559" s="22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5"/>
      <c r="AM559" s="5"/>
      <c r="AN559" s="5"/>
      <c r="AO559" s="5"/>
      <c r="AP559" s="5"/>
      <c r="AQ559" s="4"/>
    </row>
    <row r="560" spans="1:43" ht="12.75">
      <c r="A560" s="2"/>
      <c r="B560" s="3"/>
      <c r="C560" s="2" t="str">
        <f>C557</f>
        <v> - просечне бруто плате</v>
      </c>
      <c r="D560" s="2"/>
      <c r="E560" s="9"/>
      <c r="F560" s="18">
        <v>662</v>
      </c>
      <c r="G560" s="18">
        <v>662</v>
      </c>
      <c r="H560" s="18">
        <v>662</v>
      </c>
      <c r="I560" s="18">
        <v>662</v>
      </c>
      <c r="J560" s="18">
        <v>662</v>
      </c>
      <c r="K560" s="18">
        <v>662</v>
      </c>
      <c r="L560" s="18">
        <v>662</v>
      </c>
      <c r="M560" s="18">
        <v>662</v>
      </c>
      <c r="N560" s="18">
        <v>662</v>
      </c>
      <c r="O560" s="18">
        <v>662</v>
      </c>
      <c r="P560" s="18">
        <v>662</v>
      </c>
      <c r="Q560" s="18">
        <v>662</v>
      </c>
      <c r="R560" s="9">
        <f t="shared" si="141"/>
        <v>662</v>
      </c>
      <c r="S560" s="22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5"/>
      <c r="AM560" s="5"/>
      <c r="AN560" s="5"/>
      <c r="AO560" s="5"/>
      <c r="AP560" s="5"/>
      <c r="AQ560" s="4"/>
    </row>
    <row r="561" spans="1:43" ht="12.75">
      <c r="A561" s="2"/>
      <c r="B561" s="3">
        <v>6</v>
      </c>
      <c r="C561" s="9" t="s">
        <v>233</v>
      </c>
      <c r="D561" s="2"/>
      <c r="E561" s="9"/>
      <c r="F561" s="9">
        <f aca="true" t="shared" si="146" ref="F561:Q561">F562*F563</f>
        <v>0</v>
      </c>
      <c r="G561" s="9">
        <f t="shared" si="146"/>
        <v>0</v>
      </c>
      <c r="H561" s="9">
        <f t="shared" si="146"/>
        <v>0</v>
      </c>
      <c r="I561" s="9">
        <f t="shared" si="146"/>
        <v>0</v>
      </c>
      <c r="J561" s="9">
        <f t="shared" si="146"/>
        <v>0</v>
      </c>
      <c r="K561" s="9">
        <f t="shared" si="146"/>
        <v>0</v>
      </c>
      <c r="L561" s="9">
        <f t="shared" si="146"/>
        <v>0</v>
      </c>
      <c r="M561" s="9">
        <f t="shared" si="146"/>
        <v>0</v>
      </c>
      <c r="N561" s="9">
        <f t="shared" si="146"/>
        <v>0</v>
      </c>
      <c r="O561" s="9">
        <f t="shared" si="146"/>
        <v>0</v>
      </c>
      <c r="P561" s="9">
        <f t="shared" si="146"/>
        <v>0</v>
      </c>
      <c r="Q561" s="9">
        <f t="shared" si="146"/>
        <v>0</v>
      </c>
      <c r="R561" s="9">
        <f t="shared" si="141"/>
        <v>0</v>
      </c>
      <c r="S561" s="22">
        <f>R561/R$577</f>
        <v>0</v>
      </c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5"/>
      <c r="AM561" s="5"/>
      <c r="AN561" s="5"/>
      <c r="AO561" s="5"/>
      <c r="AP561" s="5"/>
      <c r="AQ561" s="4"/>
    </row>
    <row r="562" spans="1:43" ht="12.75">
      <c r="A562" s="2"/>
      <c r="B562" s="3"/>
      <c r="C562" s="2" t="str">
        <f>C559</f>
        <v> - број радника</v>
      </c>
      <c r="D562" s="2"/>
      <c r="E562" s="9"/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9">
        <f t="shared" si="141"/>
        <v>0</v>
      </c>
      <c r="S562" s="2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5"/>
      <c r="AM562" s="5"/>
      <c r="AN562" s="5"/>
      <c r="AO562" s="5"/>
      <c r="AP562" s="5"/>
      <c r="AQ562" s="4"/>
    </row>
    <row r="563" spans="1:43" ht="12.75">
      <c r="A563" s="2"/>
      <c r="B563" s="3"/>
      <c r="C563" s="2" t="str">
        <f>C560</f>
        <v> - просечне бруто плате</v>
      </c>
      <c r="D563" s="2"/>
      <c r="E563" s="9"/>
      <c r="F563" s="18">
        <v>0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9">
        <f t="shared" si="141"/>
        <v>0</v>
      </c>
      <c r="S563" s="22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5"/>
      <c r="AM563" s="5"/>
      <c r="AN563" s="5"/>
      <c r="AO563" s="5"/>
      <c r="AP563" s="5"/>
      <c r="AQ563" s="4"/>
    </row>
    <row r="564" spans="1:43" ht="12.75">
      <c r="A564" s="2"/>
      <c r="B564" s="3">
        <v>7</v>
      </c>
      <c r="C564" s="9" t="s">
        <v>234</v>
      </c>
      <c r="D564" s="2"/>
      <c r="E564" s="9"/>
      <c r="F564" s="9">
        <f aca="true" t="shared" si="147" ref="F564:Q564">F565*F566</f>
        <v>9251</v>
      </c>
      <c r="G564" s="9">
        <f t="shared" si="147"/>
        <v>9251</v>
      </c>
      <c r="H564" s="9">
        <f t="shared" si="147"/>
        <v>9251</v>
      </c>
      <c r="I564" s="9">
        <f t="shared" si="147"/>
        <v>9251</v>
      </c>
      <c r="J564" s="9">
        <f t="shared" si="147"/>
        <v>9251</v>
      </c>
      <c r="K564" s="9">
        <f t="shared" si="147"/>
        <v>9251</v>
      </c>
      <c r="L564" s="9">
        <f t="shared" si="147"/>
        <v>9251</v>
      </c>
      <c r="M564" s="9">
        <f t="shared" si="147"/>
        <v>9251</v>
      </c>
      <c r="N564" s="9">
        <f t="shared" si="147"/>
        <v>9251</v>
      </c>
      <c r="O564" s="9">
        <f t="shared" si="147"/>
        <v>9251</v>
      </c>
      <c r="P564" s="9">
        <f t="shared" si="147"/>
        <v>9251</v>
      </c>
      <c r="Q564" s="9">
        <f t="shared" si="147"/>
        <v>9251</v>
      </c>
      <c r="R564" s="9">
        <f t="shared" si="141"/>
        <v>9251</v>
      </c>
      <c r="S564" s="22">
        <f>R564/R$577</f>
        <v>0.15212207916070578</v>
      </c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5"/>
      <c r="AM564" s="5"/>
      <c r="AN564" s="5"/>
      <c r="AO564" s="5"/>
      <c r="AP564" s="5"/>
      <c r="AQ564" s="4"/>
    </row>
    <row r="565" spans="1:43" ht="12.75">
      <c r="A565" s="2"/>
      <c r="B565" s="3"/>
      <c r="C565" s="2" t="str">
        <f>C562</f>
        <v> - број радника</v>
      </c>
      <c r="D565" s="2"/>
      <c r="E565" s="9"/>
      <c r="F565" s="18">
        <v>29</v>
      </c>
      <c r="G565" s="18">
        <v>29</v>
      </c>
      <c r="H565" s="18">
        <v>29</v>
      </c>
      <c r="I565" s="18">
        <v>29</v>
      </c>
      <c r="J565" s="18">
        <v>29</v>
      </c>
      <c r="K565" s="18">
        <v>29</v>
      </c>
      <c r="L565" s="18">
        <v>29</v>
      </c>
      <c r="M565" s="18">
        <v>29</v>
      </c>
      <c r="N565" s="18">
        <v>29</v>
      </c>
      <c r="O565" s="18">
        <v>29</v>
      </c>
      <c r="P565" s="18">
        <v>29</v>
      </c>
      <c r="Q565" s="18">
        <v>29</v>
      </c>
      <c r="R565" s="9">
        <f t="shared" si="141"/>
        <v>29</v>
      </c>
      <c r="S565" s="22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5"/>
      <c r="AM565" s="5"/>
      <c r="AN565" s="5"/>
      <c r="AO565" s="5"/>
      <c r="AP565" s="5"/>
      <c r="AQ565" s="4"/>
    </row>
    <row r="566" spans="1:43" ht="12.75">
      <c r="A566" s="2"/>
      <c r="B566" s="3"/>
      <c r="C566" s="2" t="str">
        <f>C563</f>
        <v> - просечне бруто плате</v>
      </c>
      <c r="D566" s="2"/>
      <c r="E566" s="9"/>
      <c r="F566" s="18">
        <v>319</v>
      </c>
      <c r="G566" s="18">
        <v>319</v>
      </c>
      <c r="H566" s="18">
        <v>319</v>
      </c>
      <c r="I566" s="18">
        <v>319</v>
      </c>
      <c r="J566" s="18">
        <v>319</v>
      </c>
      <c r="K566" s="18">
        <v>319</v>
      </c>
      <c r="L566" s="18">
        <v>319</v>
      </c>
      <c r="M566" s="18">
        <v>319</v>
      </c>
      <c r="N566" s="18">
        <v>319</v>
      </c>
      <c r="O566" s="18">
        <v>319</v>
      </c>
      <c r="P566" s="18">
        <v>319</v>
      </c>
      <c r="Q566" s="18">
        <v>319</v>
      </c>
      <c r="R566" s="9">
        <f t="shared" si="141"/>
        <v>319</v>
      </c>
      <c r="S566" s="22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5"/>
      <c r="AM566" s="5"/>
      <c r="AN566" s="5"/>
      <c r="AO566" s="5"/>
      <c r="AP566" s="5"/>
      <c r="AQ566" s="4"/>
    </row>
    <row r="567" spans="1:43" ht="12.75">
      <c r="A567" s="2"/>
      <c r="B567" s="3">
        <v>8</v>
      </c>
      <c r="C567" s="9" t="s">
        <v>235</v>
      </c>
      <c r="D567" s="2"/>
      <c r="E567" s="9"/>
      <c r="F567" s="9">
        <f aca="true" t="shared" si="148" ref="F567:Q567">F568*F569</f>
        <v>0</v>
      </c>
      <c r="G567" s="9">
        <f t="shared" si="148"/>
        <v>0</v>
      </c>
      <c r="H567" s="9">
        <f t="shared" si="148"/>
        <v>0</v>
      </c>
      <c r="I567" s="9">
        <f t="shared" si="148"/>
        <v>0</v>
      </c>
      <c r="J567" s="9">
        <f t="shared" si="148"/>
        <v>0</v>
      </c>
      <c r="K567" s="9">
        <f t="shared" si="148"/>
        <v>0</v>
      </c>
      <c r="L567" s="9">
        <f t="shared" si="148"/>
        <v>0</v>
      </c>
      <c r="M567" s="9">
        <f t="shared" si="148"/>
        <v>0</v>
      </c>
      <c r="N567" s="9">
        <f t="shared" si="148"/>
        <v>0</v>
      </c>
      <c r="O567" s="9">
        <f t="shared" si="148"/>
        <v>0</v>
      </c>
      <c r="P567" s="9">
        <f t="shared" si="148"/>
        <v>0</v>
      </c>
      <c r="Q567" s="9">
        <f t="shared" si="148"/>
        <v>0</v>
      </c>
      <c r="R567" s="9">
        <f t="shared" si="141"/>
        <v>0</v>
      </c>
      <c r="S567" s="22">
        <f>R567/R$577</f>
        <v>0</v>
      </c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5"/>
      <c r="AM567" s="5"/>
      <c r="AN567" s="5"/>
      <c r="AO567" s="5"/>
      <c r="AP567" s="5"/>
      <c r="AQ567" s="4"/>
    </row>
    <row r="568" spans="1:43" ht="12.75">
      <c r="A568" s="2"/>
      <c r="B568" s="3"/>
      <c r="C568" s="2" t="str">
        <f>C565</f>
        <v> - број радника</v>
      </c>
      <c r="D568" s="2"/>
      <c r="E568" s="9"/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9">
        <f t="shared" si="141"/>
        <v>0</v>
      </c>
      <c r="S568" s="22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5"/>
      <c r="AM568" s="5"/>
      <c r="AN568" s="5"/>
      <c r="AO568" s="5"/>
      <c r="AP568" s="5"/>
      <c r="AQ568" s="4"/>
    </row>
    <row r="569" spans="1:43" ht="12.75">
      <c r="A569" s="2"/>
      <c r="B569" s="3"/>
      <c r="C569" s="2" t="str">
        <f>C566</f>
        <v> - просечне бруто плате</v>
      </c>
      <c r="D569" s="2"/>
      <c r="E569" s="9"/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9">
        <f t="shared" si="141"/>
        <v>0</v>
      </c>
      <c r="S569" s="22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5"/>
      <c r="AM569" s="5"/>
      <c r="AN569" s="5"/>
      <c r="AO569" s="5"/>
      <c r="AP569" s="5"/>
      <c r="AQ569" s="4"/>
    </row>
    <row r="570" spans="1:43" ht="12.75">
      <c r="A570" s="2"/>
      <c r="B570" s="3">
        <v>9</v>
      </c>
      <c r="C570" s="9" t="s">
        <v>236</v>
      </c>
      <c r="D570" s="2"/>
      <c r="E570" s="9"/>
      <c r="F570" s="9">
        <f aca="true" t="shared" si="149" ref="F570:Q570">F571*F572</f>
        <v>0</v>
      </c>
      <c r="G570" s="9">
        <f t="shared" si="149"/>
        <v>0</v>
      </c>
      <c r="H570" s="9">
        <f t="shared" si="149"/>
        <v>0</v>
      </c>
      <c r="I570" s="9">
        <f t="shared" si="149"/>
        <v>0</v>
      </c>
      <c r="J570" s="9">
        <f t="shared" si="149"/>
        <v>0</v>
      </c>
      <c r="K570" s="9">
        <f t="shared" si="149"/>
        <v>0</v>
      </c>
      <c r="L570" s="9">
        <f t="shared" si="149"/>
        <v>0</v>
      </c>
      <c r="M570" s="9">
        <f t="shared" si="149"/>
        <v>0</v>
      </c>
      <c r="N570" s="9">
        <f t="shared" si="149"/>
        <v>0</v>
      </c>
      <c r="O570" s="9">
        <f t="shared" si="149"/>
        <v>0</v>
      </c>
      <c r="P570" s="9">
        <f t="shared" si="149"/>
        <v>0</v>
      </c>
      <c r="Q570" s="9">
        <f t="shared" si="149"/>
        <v>0</v>
      </c>
      <c r="R570" s="9">
        <f t="shared" si="141"/>
        <v>0</v>
      </c>
      <c r="S570" s="22">
        <f>R570/R$577</f>
        <v>0</v>
      </c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5"/>
      <c r="AM570" s="5"/>
      <c r="AN570" s="5"/>
      <c r="AO570" s="5"/>
      <c r="AP570" s="5"/>
      <c r="AQ570" s="4"/>
    </row>
    <row r="571" spans="1:43" ht="12.75">
      <c r="A571" s="2"/>
      <c r="B571" s="3"/>
      <c r="C571" s="2" t="str">
        <f>C568</f>
        <v> - број радника</v>
      </c>
      <c r="D571" s="2"/>
      <c r="E571" s="9"/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9">
        <f t="shared" si="141"/>
        <v>0</v>
      </c>
      <c r="S571" s="22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5"/>
      <c r="AM571" s="5"/>
      <c r="AN571" s="5"/>
      <c r="AO571" s="5"/>
      <c r="AP571" s="5"/>
      <c r="AQ571" s="4"/>
    </row>
    <row r="572" spans="1:43" ht="12.75">
      <c r="A572" s="2"/>
      <c r="B572" s="3"/>
      <c r="C572" s="2" t="str">
        <f>C569</f>
        <v> - просечне бруто плате</v>
      </c>
      <c r="D572" s="2"/>
      <c r="E572" s="9"/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9">
        <f t="shared" si="141"/>
        <v>0</v>
      </c>
      <c r="S572" s="22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5"/>
      <c r="AM572" s="5"/>
      <c r="AN572" s="5"/>
      <c r="AO572" s="5"/>
      <c r="AP572" s="5"/>
      <c r="AQ572" s="4"/>
    </row>
    <row r="573" spans="1:43" ht="12.75">
      <c r="A573" s="2"/>
      <c r="B573" s="3">
        <v>10</v>
      </c>
      <c r="C573" s="9" t="s">
        <v>237</v>
      </c>
      <c r="D573" s="2"/>
      <c r="E573" s="9"/>
      <c r="F573" s="9">
        <f aca="true" t="shared" si="150" ref="F573:Q573">F574*F575</f>
        <v>0</v>
      </c>
      <c r="G573" s="9">
        <f t="shared" si="150"/>
        <v>0</v>
      </c>
      <c r="H573" s="9">
        <f t="shared" si="150"/>
        <v>0</v>
      </c>
      <c r="I573" s="9">
        <f t="shared" si="150"/>
        <v>0</v>
      </c>
      <c r="J573" s="9">
        <f t="shared" si="150"/>
        <v>0</v>
      </c>
      <c r="K573" s="9">
        <f t="shared" si="150"/>
        <v>0</v>
      </c>
      <c r="L573" s="9">
        <f t="shared" si="150"/>
        <v>0</v>
      </c>
      <c r="M573" s="9">
        <f t="shared" si="150"/>
        <v>0</v>
      </c>
      <c r="N573" s="9">
        <f t="shared" si="150"/>
        <v>0</v>
      </c>
      <c r="O573" s="9">
        <f t="shared" si="150"/>
        <v>0</v>
      </c>
      <c r="P573" s="9">
        <f t="shared" si="150"/>
        <v>0</v>
      </c>
      <c r="Q573" s="9">
        <f t="shared" si="150"/>
        <v>0</v>
      </c>
      <c r="R573" s="9">
        <f t="shared" si="141"/>
        <v>0</v>
      </c>
      <c r="S573" s="22">
        <f>R573/R$577</f>
        <v>0</v>
      </c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5"/>
      <c r="AM573" s="5"/>
      <c r="AN573" s="5"/>
      <c r="AO573" s="5"/>
      <c r="AP573" s="5"/>
      <c r="AQ573" s="4"/>
    </row>
    <row r="574" spans="1:43" ht="12.75">
      <c r="A574" s="2"/>
      <c r="B574" s="3"/>
      <c r="C574" s="2" t="str">
        <f>C571</f>
        <v> - број радника</v>
      </c>
      <c r="D574" s="2"/>
      <c r="E574" s="9"/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9">
        <f t="shared" si="141"/>
        <v>0</v>
      </c>
      <c r="S574" s="22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5"/>
      <c r="AM574" s="5"/>
      <c r="AN574" s="5"/>
      <c r="AO574" s="5"/>
      <c r="AP574" s="5"/>
      <c r="AQ574" s="4"/>
    </row>
    <row r="575" spans="1:43" ht="12.75">
      <c r="A575" s="2"/>
      <c r="B575" s="3"/>
      <c r="C575" s="2" t="str">
        <f>C572</f>
        <v> - просечне бруто плате</v>
      </c>
      <c r="D575" s="2"/>
      <c r="E575" s="9"/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9">
        <f t="shared" si="141"/>
        <v>0</v>
      </c>
      <c r="S575" s="22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5"/>
      <c r="AM575" s="5"/>
      <c r="AN575" s="5"/>
      <c r="AO575" s="5"/>
      <c r="AP575" s="5"/>
      <c r="AQ575" s="4"/>
    </row>
    <row r="576" spans="1:43" ht="12.75">
      <c r="A576" s="2"/>
      <c r="B576" s="3"/>
      <c r="C576" s="2"/>
      <c r="D576" s="2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22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5"/>
      <c r="AM576" s="5"/>
      <c r="AN576" s="5"/>
      <c r="AO576" s="5"/>
      <c r="AP576" s="5"/>
      <c r="AQ576" s="4"/>
    </row>
    <row r="577" spans="1:43" ht="12.75">
      <c r="A577" s="2"/>
      <c r="B577" s="23" t="s">
        <v>238</v>
      </c>
      <c r="C577" s="24"/>
      <c r="D577" s="24"/>
      <c r="E577" s="24"/>
      <c r="F577" s="24">
        <f aca="true" t="shared" si="151" ref="F577:Q577">F546+F549+F552+F555+F558+F561+F564+F567+F570+F573</f>
        <v>60813</v>
      </c>
      <c r="G577" s="24">
        <f t="shared" si="151"/>
        <v>60813</v>
      </c>
      <c r="H577" s="24">
        <f t="shared" si="151"/>
        <v>60813</v>
      </c>
      <c r="I577" s="24">
        <f t="shared" si="151"/>
        <v>60813</v>
      </c>
      <c r="J577" s="24">
        <f t="shared" si="151"/>
        <v>60813</v>
      </c>
      <c r="K577" s="24">
        <f t="shared" si="151"/>
        <v>60813</v>
      </c>
      <c r="L577" s="24">
        <f t="shared" si="151"/>
        <v>60813</v>
      </c>
      <c r="M577" s="24">
        <f t="shared" si="151"/>
        <v>60813</v>
      </c>
      <c r="N577" s="24">
        <f t="shared" si="151"/>
        <v>60813</v>
      </c>
      <c r="O577" s="24">
        <f t="shared" si="151"/>
        <v>60813</v>
      </c>
      <c r="P577" s="24">
        <f t="shared" si="151"/>
        <v>60813</v>
      </c>
      <c r="Q577" s="24">
        <f t="shared" si="151"/>
        <v>60813</v>
      </c>
      <c r="R577" s="24">
        <f>SUM(F577:Q577)/$D$10</f>
        <v>60813</v>
      </c>
      <c r="S577" s="22">
        <f>R577/R$577</f>
        <v>1</v>
      </c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5"/>
      <c r="AM577" s="5"/>
      <c r="AN577" s="5"/>
      <c r="AO577" s="5"/>
      <c r="AP577" s="5"/>
      <c r="AQ577" s="4"/>
    </row>
    <row r="578" spans="1:43" ht="12.75">
      <c r="A578" s="2"/>
      <c r="B578" s="3"/>
      <c r="C578" s="9" t="str">
        <f>C574</f>
        <v> - број радника</v>
      </c>
      <c r="D578" s="9"/>
      <c r="E578" s="9"/>
      <c r="F578" s="9">
        <f aca="true" t="shared" si="152" ref="F578:Q578">F547+F550+F553+F556+F559+F562+F565+F568+F571+F574</f>
        <v>98</v>
      </c>
      <c r="G578" s="9">
        <f t="shared" si="152"/>
        <v>98</v>
      </c>
      <c r="H578" s="9">
        <f t="shared" si="152"/>
        <v>98</v>
      </c>
      <c r="I578" s="9">
        <f t="shared" si="152"/>
        <v>98</v>
      </c>
      <c r="J578" s="9">
        <f t="shared" si="152"/>
        <v>98</v>
      </c>
      <c r="K578" s="9">
        <f t="shared" si="152"/>
        <v>98</v>
      </c>
      <c r="L578" s="9">
        <f t="shared" si="152"/>
        <v>98</v>
      </c>
      <c r="M578" s="9">
        <f t="shared" si="152"/>
        <v>98</v>
      </c>
      <c r="N578" s="9">
        <f t="shared" si="152"/>
        <v>98</v>
      </c>
      <c r="O578" s="9">
        <f t="shared" si="152"/>
        <v>98</v>
      </c>
      <c r="P578" s="9">
        <f t="shared" si="152"/>
        <v>98</v>
      </c>
      <c r="Q578" s="9">
        <f t="shared" si="152"/>
        <v>98</v>
      </c>
      <c r="R578" s="9">
        <f>SUM(F578:Q578)/$D$10</f>
        <v>98</v>
      </c>
      <c r="S578" s="22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5"/>
      <c r="AM578" s="5"/>
      <c r="AN578" s="5"/>
      <c r="AO578" s="5"/>
      <c r="AP578" s="5"/>
      <c r="AQ578" s="4"/>
    </row>
    <row r="579" spans="1:43" ht="12.75">
      <c r="A579" s="2"/>
      <c r="B579" s="3"/>
      <c r="C579" s="9" t="str">
        <f>C575</f>
        <v> - просечне бруто плате</v>
      </c>
      <c r="D579" s="9"/>
      <c r="E579" s="9"/>
      <c r="F579" s="9">
        <f aca="true" t="shared" si="153" ref="F579:Q579">F577/F578</f>
        <v>620.5408163265306</v>
      </c>
      <c r="G579" s="9">
        <f t="shared" si="153"/>
        <v>620.5408163265306</v>
      </c>
      <c r="H579" s="9">
        <f t="shared" si="153"/>
        <v>620.5408163265306</v>
      </c>
      <c r="I579" s="9">
        <f t="shared" si="153"/>
        <v>620.5408163265306</v>
      </c>
      <c r="J579" s="9">
        <f t="shared" si="153"/>
        <v>620.5408163265306</v>
      </c>
      <c r="K579" s="9">
        <f t="shared" si="153"/>
        <v>620.5408163265306</v>
      </c>
      <c r="L579" s="9">
        <f t="shared" si="153"/>
        <v>620.5408163265306</v>
      </c>
      <c r="M579" s="9">
        <f t="shared" si="153"/>
        <v>620.5408163265306</v>
      </c>
      <c r="N579" s="9">
        <f t="shared" si="153"/>
        <v>620.5408163265306</v>
      </c>
      <c r="O579" s="9">
        <f t="shared" si="153"/>
        <v>620.5408163265306</v>
      </c>
      <c r="P579" s="9">
        <f t="shared" si="153"/>
        <v>620.5408163265306</v>
      </c>
      <c r="Q579" s="9">
        <f t="shared" si="153"/>
        <v>620.5408163265306</v>
      </c>
      <c r="R579" s="9">
        <f>SUM(F579:Q579)/$D$10</f>
        <v>620.5408163265307</v>
      </c>
      <c r="S579" s="22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5"/>
      <c r="AM579" s="5"/>
      <c r="AN579" s="5"/>
      <c r="AO579" s="5"/>
      <c r="AP579" s="5"/>
      <c r="AQ579" s="4"/>
    </row>
    <row r="580" spans="1:43" ht="12.75">
      <c r="A580" s="2"/>
      <c r="B580" s="3"/>
      <c r="C580" s="2"/>
      <c r="D580" s="2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22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5"/>
      <c r="AM580" s="5"/>
      <c r="AN580" s="5"/>
      <c r="AO580" s="5"/>
      <c r="AP580" s="5"/>
      <c r="AQ580" s="4"/>
    </row>
    <row r="581" spans="1:43" ht="12.75">
      <c r="A581" s="2"/>
      <c r="B581" s="67" t="s">
        <v>239</v>
      </c>
      <c r="C581" s="9"/>
      <c r="D581" s="9"/>
      <c r="E581" s="9">
        <f>SUM(F577:Q577)</f>
        <v>729756</v>
      </c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22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5"/>
      <c r="AM581" s="5"/>
      <c r="AN581" s="5"/>
      <c r="AO581" s="5"/>
      <c r="AP581" s="5"/>
      <c r="AQ581" s="4"/>
    </row>
    <row r="582" spans="1:43" ht="12.75">
      <c r="A582" s="2"/>
      <c r="B582" s="16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22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5"/>
      <c r="AM582" s="5"/>
      <c r="AN582" s="5"/>
      <c r="AO582" s="5"/>
      <c r="AP582" s="5"/>
      <c r="AQ582" s="4"/>
    </row>
    <row r="583" spans="1:43" ht="12.75">
      <c r="A583" s="2"/>
      <c r="B583" s="3"/>
      <c r="C583" s="2"/>
      <c r="D583" s="2"/>
      <c r="E583" s="2"/>
      <c r="F583" s="22">
        <f aca="true" t="shared" si="154" ref="F583:Q583">F577/$E581</f>
        <v>0.08333333333333333</v>
      </c>
      <c r="G583" s="22">
        <f t="shared" si="154"/>
        <v>0.08333333333333333</v>
      </c>
      <c r="H583" s="22">
        <f t="shared" si="154"/>
        <v>0.08333333333333333</v>
      </c>
      <c r="I583" s="22">
        <f t="shared" si="154"/>
        <v>0.08333333333333333</v>
      </c>
      <c r="J583" s="22">
        <f t="shared" si="154"/>
        <v>0.08333333333333333</v>
      </c>
      <c r="K583" s="22">
        <f t="shared" si="154"/>
        <v>0.08333333333333333</v>
      </c>
      <c r="L583" s="22">
        <f t="shared" si="154"/>
        <v>0.08333333333333333</v>
      </c>
      <c r="M583" s="22">
        <f t="shared" si="154"/>
        <v>0.08333333333333333</v>
      </c>
      <c r="N583" s="22">
        <f t="shared" si="154"/>
        <v>0.08333333333333333</v>
      </c>
      <c r="O583" s="22">
        <f t="shared" si="154"/>
        <v>0.08333333333333333</v>
      </c>
      <c r="P583" s="22">
        <f t="shared" si="154"/>
        <v>0.08333333333333333</v>
      </c>
      <c r="Q583" s="22">
        <f t="shared" si="154"/>
        <v>0.08333333333333333</v>
      </c>
      <c r="R583" s="2"/>
      <c r="S583" s="22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5"/>
      <c r="AM583" s="5"/>
      <c r="AN583" s="5"/>
      <c r="AO583" s="5"/>
      <c r="AP583" s="5"/>
      <c r="AQ583" s="4"/>
    </row>
    <row r="584" spans="1:43" ht="12.75">
      <c r="A584" s="2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2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5"/>
      <c r="AM584" s="5"/>
      <c r="AN584" s="5"/>
      <c r="AO584" s="5"/>
      <c r="AP584" s="5"/>
      <c r="AQ584" s="4"/>
    </row>
    <row r="585" spans="1:43" ht="12.75">
      <c r="A585" s="7">
        <v>7</v>
      </c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2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5"/>
      <c r="AM585" s="5"/>
      <c r="AN585" s="5"/>
      <c r="AO585" s="5"/>
      <c r="AP585" s="5"/>
      <c r="AQ585" s="4"/>
    </row>
    <row r="586" spans="1:43" ht="12.75">
      <c r="A586" s="2"/>
      <c r="B586" s="6" t="s">
        <v>240</v>
      </c>
      <c r="C586" s="7" t="s">
        <v>241</v>
      </c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2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5"/>
      <c r="AM586" s="5"/>
      <c r="AN586" s="5"/>
      <c r="AO586" s="5"/>
      <c r="AP586" s="5"/>
      <c r="AQ586" s="4"/>
    </row>
    <row r="587" spans="1:43" ht="12.75">
      <c r="A587" s="2"/>
      <c r="B587" s="3"/>
      <c r="C587" s="2"/>
      <c r="D587" s="2"/>
      <c r="E587" s="2"/>
      <c r="F587" s="2" t="str">
        <f>D8</f>
        <v> - евра</v>
      </c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2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5"/>
      <c r="AM587" s="5"/>
      <c r="AN587" s="5"/>
      <c r="AO587" s="5"/>
      <c r="AP587" s="5"/>
      <c r="AQ587" s="4"/>
    </row>
    <row r="588" spans="1:43" ht="12.75">
      <c r="A588" s="2"/>
      <c r="B588" s="10" t="str">
        <f>B110</f>
        <v>Р.б.</v>
      </c>
      <c r="C588" s="12" t="str">
        <f>C495</f>
        <v>  О п и с</v>
      </c>
      <c r="D588" s="12"/>
      <c r="E588" s="12" t="s">
        <v>242</v>
      </c>
      <c r="F588" s="20"/>
      <c r="G588" s="20" t="str">
        <f>G110</f>
        <v>  По месецима</v>
      </c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12" t="str">
        <f>+R544</f>
        <v> Просек</v>
      </c>
      <c r="S588" s="22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5"/>
      <c r="AM588" s="5"/>
      <c r="AN588" s="5"/>
      <c r="AO588" s="5"/>
      <c r="AP588" s="5"/>
      <c r="AQ588" s="4"/>
    </row>
    <row r="589" spans="1:43" ht="12.75">
      <c r="A589" s="2"/>
      <c r="B589" s="16" t="str">
        <f>B111</f>
        <v> </v>
      </c>
      <c r="C589" s="17" t="str">
        <f>C496</f>
        <v> </v>
      </c>
      <c r="D589" s="17"/>
      <c r="E589" s="17" t="s">
        <v>243</v>
      </c>
      <c r="F589" s="17" t="str">
        <f aca="true" t="shared" si="155" ref="F589:Q589">D11</f>
        <v>        1</v>
      </c>
      <c r="G589" s="17" t="str">
        <f t="shared" si="155"/>
        <v>        2</v>
      </c>
      <c r="H589" s="17" t="str">
        <f t="shared" si="155"/>
        <v>        3</v>
      </c>
      <c r="I589" s="17" t="str">
        <f t="shared" si="155"/>
        <v>        4</v>
      </c>
      <c r="J589" s="17" t="str">
        <f t="shared" si="155"/>
        <v>        5</v>
      </c>
      <c r="K589" s="17" t="str">
        <f t="shared" si="155"/>
        <v>        6</v>
      </c>
      <c r="L589" s="17" t="str">
        <f t="shared" si="155"/>
        <v>        7</v>
      </c>
      <c r="M589" s="17" t="str">
        <f t="shared" si="155"/>
        <v>        8</v>
      </c>
      <c r="N589" s="17" t="str">
        <f t="shared" si="155"/>
        <v>        9</v>
      </c>
      <c r="O589" s="17" t="str">
        <f t="shared" si="155"/>
        <v>        10</v>
      </c>
      <c r="P589" s="17" t="str">
        <f t="shared" si="155"/>
        <v>        11</v>
      </c>
      <c r="Q589" s="17" t="str">
        <f t="shared" si="155"/>
        <v>        12</v>
      </c>
      <c r="R589" s="17"/>
      <c r="S589" s="22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5"/>
      <c r="AM589" s="5"/>
      <c r="AN589" s="5"/>
      <c r="AO589" s="5"/>
      <c r="AP589" s="5"/>
      <c r="AQ589" s="4"/>
    </row>
    <row r="590" spans="1:43" ht="12.75">
      <c r="A590" s="2"/>
      <c r="B590" s="3"/>
      <c r="C590" s="2"/>
      <c r="D590" s="2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22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5"/>
      <c r="AM590" s="5"/>
      <c r="AN590" s="5"/>
      <c r="AO590" s="5"/>
      <c r="AP590" s="5"/>
      <c r="AQ590" s="4"/>
    </row>
    <row r="591" spans="1:43" ht="12.75">
      <c r="A591" s="2"/>
      <c r="B591" s="3">
        <v>1</v>
      </c>
      <c r="C591" s="9" t="s">
        <v>244</v>
      </c>
      <c r="D591" s="9"/>
      <c r="E591" s="9">
        <f aca="true" t="shared" si="156" ref="E591:Q591">E593+E599+E603+E607</f>
        <v>177083.33333333334</v>
      </c>
      <c r="F591" s="9">
        <f t="shared" si="156"/>
        <v>177083.33333333334</v>
      </c>
      <c r="G591" s="9">
        <f t="shared" si="156"/>
        <v>177083.33333333334</v>
      </c>
      <c r="H591" s="9">
        <f t="shared" si="156"/>
        <v>177083.33333333334</v>
      </c>
      <c r="I591" s="9">
        <f t="shared" si="156"/>
        <v>177083.33333333334</v>
      </c>
      <c r="J591" s="9">
        <f t="shared" si="156"/>
        <v>177083.33333333334</v>
      </c>
      <c r="K591" s="9">
        <f t="shared" si="156"/>
        <v>177083.33333333334</v>
      </c>
      <c r="L591" s="9">
        <f t="shared" si="156"/>
        <v>177083.33333333334</v>
      </c>
      <c r="M591" s="9">
        <f t="shared" si="156"/>
        <v>177083.33333333334</v>
      </c>
      <c r="N591" s="9">
        <f t="shared" si="156"/>
        <v>177083.33333333334</v>
      </c>
      <c r="O591" s="9">
        <f t="shared" si="156"/>
        <v>177083.33333333334</v>
      </c>
      <c r="P591" s="9">
        <f t="shared" si="156"/>
        <v>177083.33333333334</v>
      </c>
      <c r="Q591" s="9">
        <f t="shared" si="156"/>
        <v>177083.33333333334</v>
      </c>
      <c r="R591" s="9">
        <f>SUM(F591:Q591)/$D$10</f>
        <v>177083.33333333328</v>
      </c>
      <c r="S591" s="22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5"/>
      <c r="AM591" s="5"/>
      <c r="AN591" s="5"/>
      <c r="AO591" s="5"/>
      <c r="AP591" s="5"/>
      <c r="AQ591" s="4"/>
    </row>
    <row r="592" spans="1:43" ht="12.75">
      <c r="A592" s="2"/>
      <c r="B592" s="3"/>
      <c r="C592" s="2"/>
      <c r="D592" s="2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22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5"/>
      <c r="AM592" s="5"/>
      <c r="AN592" s="5"/>
      <c r="AO592" s="5"/>
      <c r="AP592" s="5"/>
      <c r="AQ592" s="4"/>
    </row>
    <row r="593" spans="1:43" ht="12.75">
      <c r="A593" s="2"/>
      <c r="B593" s="3"/>
      <c r="C593" s="9" t="s">
        <v>245</v>
      </c>
      <c r="D593" s="9"/>
      <c r="E593" s="9">
        <f aca="true" t="shared" si="157" ref="E593:Q593">SUM(E594:E597)</f>
        <v>104166.66666666667</v>
      </c>
      <c r="F593" s="9">
        <f t="shared" si="157"/>
        <v>104166.66666666667</v>
      </c>
      <c r="G593" s="9">
        <f t="shared" si="157"/>
        <v>104166.66666666667</v>
      </c>
      <c r="H593" s="9">
        <f t="shared" si="157"/>
        <v>104166.66666666667</v>
      </c>
      <c r="I593" s="9">
        <f t="shared" si="157"/>
        <v>104166.66666666667</v>
      </c>
      <c r="J593" s="9">
        <f t="shared" si="157"/>
        <v>104166.66666666667</v>
      </c>
      <c r="K593" s="9">
        <f t="shared" si="157"/>
        <v>104166.66666666667</v>
      </c>
      <c r="L593" s="9">
        <f t="shared" si="157"/>
        <v>104166.66666666667</v>
      </c>
      <c r="M593" s="9">
        <f t="shared" si="157"/>
        <v>104166.66666666667</v>
      </c>
      <c r="N593" s="9">
        <f t="shared" si="157"/>
        <v>104166.66666666667</v>
      </c>
      <c r="O593" s="9">
        <f t="shared" si="157"/>
        <v>104166.66666666667</v>
      </c>
      <c r="P593" s="9">
        <f t="shared" si="157"/>
        <v>104166.66666666667</v>
      </c>
      <c r="Q593" s="9">
        <f t="shared" si="157"/>
        <v>104166.66666666667</v>
      </c>
      <c r="R593" s="9">
        <f>SUM(F593:Q593)/$D$10</f>
        <v>104166.66666666667</v>
      </c>
      <c r="S593" s="22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5"/>
      <c r="AM593" s="5"/>
      <c r="AN593" s="5"/>
      <c r="AO593" s="5"/>
      <c r="AP593" s="5"/>
      <c r="AQ593" s="4"/>
    </row>
    <row r="594" spans="1:43" ht="12.75">
      <c r="A594" s="2"/>
      <c r="B594" s="3"/>
      <c r="C594" s="9" t="s">
        <v>246</v>
      </c>
      <c r="D594" s="2"/>
      <c r="E594" s="9">
        <f>I34</f>
        <v>104166.66666666667</v>
      </c>
      <c r="F594" s="18">
        <f aca="true" t="shared" si="158" ref="F594:Q594">+E594</f>
        <v>104166.66666666667</v>
      </c>
      <c r="G594" s="18">
        <f t="shared" si="158"/>
        <v>104166.66666666667</v>
      </c>
      <c r="H594" s="18">
        <f t="shared" si="158"/>
        <v>104166.66666666667</v>
      </c>
      <c r="I594" s="18">
        <f t="shared" si="158"/>
        <v>104166.66666666667</v>
      </c>
      <c r="J594" s="18">
        <f t="shared" si="158"/>
        <v>104166.66666666667</v>
      </c>
      <c r="K594" s="18">
        <f t="shared" si="158"/>
        <v>104166.66666666667</v>
      </c>
      <c r="L594" s="18">
        <f t="shared" si="158"/>
        <v>104166.66666666667</v>
      </c>
      <c r="M594" s="18">
        <f t="shared" si="158"/>
        <v>104166.66666666667</v>
      </c>
      <c r="N594" s="18">
        <f t="shared" si="158"/>
        <v>104166.66666666667</v>
      </c>
      <c r="O594" s="18">
        <f t="shared" si="158"/>
        <v>104166.66666666667</v>
      </c>
      <c r="P594" s="18">
        <f t="shared" si="158"/>
        <v>104166.66666666667</v>
      </c>
      <c r="Q594" s="18">
        <f t="shared" si="158"/>
        <v>104166.66666666667</v>
      </c>
      <c r="R594" s="9">
        <f>SUM(F594:Q594)/$D$10</f>
        <v>104166.66666666667</v>
      </c>
      <c r="S594" s="22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5"/>
      <c r="AM594" s="5"/>
      <c r="AN594" s="5"/>
      <c r="AO594" s="5"/>
      <c r="AP594" s="5"/>
      <c r="AQ594" s="4"/>
    </row>
    <row r="595" spans="1:43" ht="12.75">
      <c r="A595" s="2"/>
      <c r="B595" s="3"/>
      <c r="C595" s="9" t="s">
        <v>247</v>
      </c>
      <c r="D595" s="2"/>
      <c r="E595" s="9">
        <f>I35</f>
        <v>0</v>
      </c>
      <c r="F595" s="18">
        <f aca="true" t="shared" si="159" ref="F595:Q595">+E595</f>
        <v>0</v>
      </c>
      <c r="G595" s="18">
        <f t="shared" si="159"/>
        <v>0</v>
      </c>
      <c r="H595" s="18">
        <f t="shared" si="159"/>
        <v>0</v>
      </c>
      <c r="I595" s="18">
        <f t="shared" si="159"/>
        <v>0</v>
      </c>
      <c r="J595" s="18">
        <f t="shared" si="159"/>
        <v>0</v>
      </c>
      <c r="K595" s="18">
        <f t="shared" si="159"/>
        <v>0</v>
      </c>
      <c r="L595" s="18">
        <f t="shared" si="159"/>
        <v>0</v>
      </c>
      <c r="M595" s="18">
        <f t="shared" si="159"/>
        <v>0</v>
      </c>
      <c r="N595" s="18">
        <f t="shared" si="159"/>
        <v>0</v>
      </c>
      <c r="O595" s="18">
        <f t="shared" si="159"/>
        <v>0</v>
      </c>
      <c r="P595" s="18">
        <f t="shared" si="159"/>
        <v>0</v>
      </c>
      <c r="Q595" s="18">
        <f t="shared" si="159"/>
        <v>0</v>
      </c>
      <c r="R595" s="9">
        <f>SUM(F595:Q595)/$D$10</f>
        <v>0</v>
      </c>
      <c r="S595" s="22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5"/>
      <c r="AM595" s="5"/>
      <c r="AN595" s="5"/>
      <c r="AO595" s="5"/>
      <c r="AP595" s="5"/>
      <c r="AQ595" s="4"/>
    </row>
    <row r="596" spans="1:43" ht="12.75">
      <c r="A596" s="2"/>
      <c r="B596" s="3"/>
      <c r="C596" s="9" t="s">
        <v>248</v>
      </c>
      <c r="D596" s="2"/>
      <c r="E596" s="9">
        <f>I36+I37</f>
        <v>0</v>
      </c>
      <c r="F596" s="18">
        <f aca="true" t="shared" si="160" ref="F596:Q596">+E596</f>
        <v>0</v>
      </c>
      <c r="G596" s="18">
        <f t="shared" si="160"/>
        <v>0</v>
      </c>
      <c r="H596" s="18">
        <f t="shared" si="160"/>
        <v>0</v>
      </c>
      <c r="I596" s="18">
        <f t="shared" si="160"/>
        <v>0</v>
      </c>
      <c r="J596" s="18">
        <f t="shared" si="160"/>
        <v>0</v>
      </c>
      <c r="K596" s="18">
        <f t="shared" si="160"/>
        <v>0</v>
      </c>
      <c r="L596" s="18">
        <f t="shared" si="160"/>
        <v>0</v>
      </c>
      <c r="M596" s="18">
        <f t="shared" si="160"/>
        <v>0</v>
      </c>
      <c r="N596" s="18">
        <f t="shared" si="160"/>
        <v>0</v>
      </c>
      <c r="O596" s="18">
        <f t="shared" si="160"/>
        <v>0</v>
      </c>
      <c r="P596" s="18">
        <f t="shared" si="160"/>
        <v>0</v>
      </c>
      <c r="Q596" s="18">
        <f t="shared" si="160"/>
        <v>0</v>
      </c>
      <c r="R596" s="9">
        <f>SUM(F596:Q596)/$D$10</f>
        <v>0</v>
      </c>
      <c r="S596" s="22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5"/>
      <c r="AM596" s="5"/>
      <c r="AN596" s="5"/>
      <c r="AO596" s="5"/>
      <c r="AP596" s="5"/>
      <c r="AQ596" s="4"/>
    </row>
    <row r="597" spans="1:43" ht="12.75">
      <c r="A597" s="2"/>
      <c r="B597" s="3"/>
      <c r="C597" s="9" t="s">
        <v>249</v>
      </c>
      <c r="D597" s="2"/>
      <c r="E597" s="9">
        <f>I38</f>
        <v>0</v>
      </c>
      <c r="F597" s="18">
        <f aca="true" t="shared" si="161" ref="F597:Q597">+E597</f>
        <v>0</v>
      </c>
      <c r="G597" s="18">
        <f t="shared" si="161"/>
        <v>0</v>
      </c>
      <c r="H597" s="18">
        <f t="shared" si="161"/>
        <v>0</v>
      </c>
      <c r="I597" s="18">
        <f t="shared" si="161"/>
        <v>0</v>
      </c>
      <c r="J597" s="18">
        <f t="shared" si="161"/>
        <v>0</v>
      </c>
      <c r="K597" s="18">
        <f t="shared" si="161"/>
        <v>0</v>
      </c>
      <c r="L597" s="18">
        <f t="shared" si="161"/>
        <v>0</v>
      </c>
      <c r="M597" s="18">
        <f t="shared" si="161"/>
        <v>0</v>
      </c>
      <c r="N597" s="18">
        <f t="shared" si="161"/>
        <v>0</v>
      </c>
      <c r="O597" s="18">
        <f t="shared" si="161"/>
        <v>0</v>
      </c>
      <c r="P597" s="18">
        <f t="shared" si="161"/>
        <v>0</v>
      </c>
      <c r="Q597" s="18">
        <f t="shared" si="161"/>
        <v>0</v>
      </c>
      <c r="R597" s="9">
        <f>SUM(F597:Q597)/$D$10</f>
        <v>0</v>
      </c>
      <c r="S597" s="22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5"/>
      <c r="AM597" s="5"/>
      <c r="AN597" s="5"/>
      <c r="AO597" s="5"/>
      <c r="AP597" s="5"/>
      <c r="AQ597" s="4"/>
    </row>
    <row r="598" spans="1:43" ht="12.75">
      <c r="A598" s="2"/>
      <c r="B598" s="3"/>
      <c r="C598" s="2"/>
      <c r="D598" s="2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22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5"/>
      <c r="AM598" s="5"/>
      <c r="AN598" s="5"/>
      <c r="AO598" s="5"/>
      <c r="AP598" s="5"/>
      <c r="AQ598" s="4"/>
    </row>
    <row r="599" spans="1:43" ht="12.75">
      <c r="A599" s="2"/>
      <c r="B599" s="3"/>
      <c r="C599" s="9" t="s">
        <v>250</v>
      </c>
      <c r="D599" s="9"/>
      <c r="E599" s="9">
        <f>I40</f>
        <v>52083.333333333336</v>
      </c>
      <c r="F599" s="9">
        <f aca="true" t="shared" si="162" ref="F599:Q599">F600/(30/F601)+E599</f>
        <v>52083.333333333336</v>
      </c>
      <c r="G599" s="9">
        <f t="shared" si="162"/>
        <v>52083.333333333336</v>
      </c>
      <c r="H599" s="9">
        <f t="shared" si="162"/>
        <v>52083.333333333336</v>
      </c>
      <c r="I599" s="9">
        <f t="shared" si="162"/>
        <v>52083.333333333336</v>
      </c>
      <c r="J599" s="9">
        <f t="shared" si="162"/>
        <v>52083.333333333336</v>
      </c>
      <c r="K599" s="9">
        <f t="shared" si="162"/>
        <v>52083.333333333336</v>
      </c>
      <c r="L599" s="9">
        <f t="shared" si="162"/>
        <v>52083.333333333336</v>
      </c>
      <c r="M599" s="9">
        <f t="shared" si="162"/>
        <v>52083.333333333336</v>
      </c>
      <c r="N599" s="9">
        <f t="shared" si="162"/>
        <v>52083.333333333336</v>
      </c>
      <c r="O599" s="9">
        <f t="shared" si="162"/>
        <v>52083.333333333336</v>
      </c>
      <c r="P599" s="9">
        <f t="shared" si="162"/>
        <v>52083.333333333336</v>
      </c>
      <c r="Q599" s="9">
        <f t="shared" si="162"/>
        <v>52083.333333333336</v>
      </c>
      <c r="R599" s="9">
        <f>SUM(F599:Q599)/$D$10</f>
        <v>52083.333333333336</v>
      </c>
      <c r="S599" s="22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5"/>
      <c r="AM599" s="5"/>
      <c r="AN599" s="5"/>
      <c r="AO599" s="5"/>
      <c r="AP599" s="5"/>
      <c r="AQ599" s="4"/>
    </row>
    <row r="600" spans="1:43" ht="12.75">
      <c r="A600" s="2"/>
      <c r="B600" s="3"/>
      <c r="C600" s="9" t="s">
        <v>251</v>
      </c>
      <c r="D600" s="2"/>
      <c r="E600" s="9"/>
      <c r="F600" s="9">
        <f aca="true" t="shared" si="163" ref="F600:Q600">F244</f>
        <v>41700</v>
      </c>
      <c r="G600" s="9">
        <f t="shared" si="163"/>
        <v>50650</v>
      </c>
      <c r="H600" s="9">
        <f t="shared" si="163"/>
        <v>58300</v>
      </c>
      <c r="I600" s="9">
        <f t="shared" si="163"/>
        <v>103100</v>
      </c>
      <c r="J600" s="9">
        <f t="shared" si="163"/>
        <v>103100</v>
      </c>
      <c r="K600" s="9">
        <f t="shared" si="163"/>
        <v>100100</v>
      </c>
      <c r="L600" s="9">
        <f t="shared" si="163"/>
        <v>117100</v>
      </c>
      <c r="M600" s="9">
        <f t="shared" si="163"/>
        <v>110200</v>
      </c>
      <c r="N600" s="9">
        <f t="shared" si="163"/>
        <v>93600</v>
      </c>
      <c r="O600" s="9">
        <f t="shared" si="163"/>
        <v>84250</v>
      </c>
      <c r="P600" s="9">
        <f t="shared" si="163"/>
        <v>72150</v>
      </c>
      <c r="Q600" s="9">
        <f t="shared" si="163"/>
        <v>66450</v>
      </c>
      <c r="R600" s="9">
        <f>SUM(F600:Q600)/$D$10</f>
        <v>83391.66666666667</v>
      </c>
      <c r="S600" s="22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5"/>
      <c r="AM600" s="5"/>
      <c r="AN600" s="5"/>
      <c r="AO600" s="5"/>
      <c r="AP600" s="5"/>
      <c r="AQ600" s="4"/>
    </row>
    <row r="601" spans="1:43" ht="12.75">
      <c r="A601" s="2"/>
      <c r="B601" s="3"/>
      <c r="C601" s="9" t="s">
        <v>252</v>
      </c>
      <c r="D601" s="2"/>
      <c r="E601" s="9"/>
      <c r="F601" s="18">
        <v>1E-20</v>
      </c>
      <c r="G601" s="18">
        <v>1E-20</v>
      </c>
      <c r="H601" s="18">
        <v>1E-20</v>
      </c>
      <c r="I601" s="18">
        <v>1E-20</v>
      </c>
      <c r="J601" s="18">
        <v>1E-20</v>
      </c>
      <c r="K601" s="18">
        <v>1E-20</v>
      </c>
      <c r="L601" s="18">
        <v>1E-20</v>
      </c>
      <c r="M601" s="18">
        <v>1E-20</v>
      </c>
      <c r="N601" s="18">
        <v>1E-20</v>
      </c>
      <c r="O601" s="18">
        <v>1E-20</v>
      </c>
      <c r="P601" s="18">
        <v>1E-20</v>
      </c>
      <c r="Q601" s="18">
        <v>1E-20</v>
      </c>
      <c r="R601" s="9">
        <f>SUM(F601:Q601)/$D$10</f>
        <v>9.999999999999996E-21</v>
      </c>
      <c r="S601" s="22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5"/>
      <c r="AM601" s="5"/>
      <c r="AN601" s="5"/>
      <c r="AO601" s="5"/>
      <c r="AP601" s="5"/>
      <c r="AQ601" s="4"/>
    </row>
    <row r="602" spans="1:43" ht="12.75">
      <c r="A602" s="2"/>
      <c r="B602" s="3"/>
      <c r="C602" s="2"/>
      <c r="D602" s="2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22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5"/>
      <c r="AM602" s="5"/>
      <c r="AN602" s="5"/>
      <c r="AO602" s="5"/>
      <c r="AP602" s="5"/>
      <c r="AQ602" s="4"/>
    </row>
    <row r="603" spans="1:43" ht="12.75">
      <c r="A603" s="2"/>
      <c r="B603" s="3"/>
      <c r="C603" s="9" t="s">
        <v>253</v>
      </c>
      <c r="D603" s="9"/>
      <c r="E603" s="9">
        <f>I42</f>
        <v>20833.333333333332</v>
      </c>
      <c r="F603" s="9">
        <f aca="true" t="shared" si="164" ref="F603:Q603">F604/(30/F605)+E603</f>
        <v>20833.333333333332</v>
      </c>
      <c r="G603" s="9">
        <f t="shared" si="164"/>
        <v>20833.333333333332</v>
      </c>
      <c r="H603" s="9">
        <f t="shared" si="164"/>
        <v>20833.333333333332</v>
      </c>
      <c r="I603" s="9">
        <f t="shared" si="164"/>
        <v>20833.333333333332</v>
      </c>
      <c r="J603" s="9">
        <f t="shared" si="164"/>
        <v>20833.333333333332</v>
      </c>
      <c r="K603" s="9">
        <f t="shared" si="164"/>
        <v>20833.333333333332</v>
      </c>
      <c r="L603" s="9">
        <f t="shared" si="164"/>
        <v>20833.333333333332</v>
      </c>
      <c r="M603" s="9">
        <f t="shared" si="164"/>
        <v>20833.333333333332</v>
      </c>
      <c r="N603" s="9">
        <f t="shared" si="164"/>
        <v>20833.333333333332</v>
      </c>
      <c r="O603" s="9">
        <f t="shared" si="164"/>
        <v>20833.333333333332</v>
      </c>
      <c r="P603" s="9">
        <f t="shared" si="164"/>
        <v>20833.333333333332</v>
      </c>
      <c r="Q603" s="9">
        <f t="shared" si="164"/>
        <v>20833.333333333332</v>
      </c>
      <c r="R603" s="9">
        <f>SUM(F603:Q603)/$D$10</f>
        <v>20833.333333333336</v>
      </c>
      <c r="S603" s="22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5"/>
      <c r="AM603" s="5"/>
      <c r="AN603" s="5"/>
      <c r="AO603" s="5"/>
      <c r="AP603" s="5"/>
      <c r="AQ603" s="4"/>
    </row>
    <row r="604" spans="1:43" ht="12.75">
      <c r="A604" s="2"/>
      <c r="B604" s="3"/>
      <c r="C604" s="9" t="s">
        <v>254</v>
      </c>
      <c r="D604" s="2"/>
      <c r="E604" s="9"/>
      <c r="F604" s="9">
        <f>R631/12</f>
        <v>83391.66666666667</v>
      </c>
      <c r="G604" s="9">
        <f aca="true" t="shared" si="165" ref="G604:Q604">F604</f>
        <v>83391.66666666667</v>
      </c>
      <c r="H604" s="9">
        <f t="shared" si="165"/>
        <v>83391.66666666667</v>
      </c>
      <c r="I604" s="9">
        <f t="shared" si="165"/>
        <v>83391.66666666667</v>
      </c>
      <c r="J604" s="9">
        <f t="shared" si="165"/>
        <v>83391.66666666667</v>
      </c>
      <c r="K604" s="9">
        <f t="shared" si="165"/>
        <v>83391.66666666667</v>
      </c>
      <c r="L604" s="9">
        <f t="shared" si="165"/>
        <v>83391.66666666667</v>
      </c>
      <c r="M604" s="9">
        <f t="shared" si="165"/>
        <v>83391.66666666667</v>
      </c>
      <c r="N604" s="9">
        <f t="shared" si="165"/>
        <v>83391.66666666667</v>
      </c>
      <c r="O604" s="9">
        <f t="shared" si="165"/>
        <v>83391.66666666667</v>
      </c>
      <c r="P604" s="9">
        <f t="shared" si="165"/>
        <v>83391.66666666667</v>
      </c>
      <c r="Q604" s="9">
        <f t="shared" si="165"/>
        <v>83391.66666666667</v>
      </c>
      <c r="R604" s="9">
        <f>SUM(F604:Q604)/$D$10</f>
        <v>83391.66666666666</v>
      </c>
      <c r="S604" s="22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5"/>
      <c r="AM604" s="5"/>
      <c r="AN604" s="5"/>
      <c r="AO604" s="5"/>
      <c r="AP604" s="5"/>
      <c r="AQ604" s="4"/>
    </row>
    <row r="605" spans="1:43" ht="12.75">
      <c r="A605" s="2"/>
      <c r="B605" s="3"/>
      <c r="C605" s="2" t="str">
        <f>C601</f>
        <v>     - Дани везивања</v>
      </c>
      <c r="D605" s="2"/>
      <c r="E605" s="9"/>
      <c r="F605" s="18">
        <v>1E-20</v>
      </c>
      <c r="G605" s="18">
        <v>1E-20</v>
      </c>
      <c r="H605" s="18">
        <v>1E-20</v>
      </c>
      <c r="I605" s="18">
        <v>1E-20</v>
      </c>
      <c r="J605" s="18">
        <v>1E-20</v>
      </c>
      <c r="K605" s="18">
        <v>1E-20</v>
      </c>
      <c r="L605" s="18">
        <v>1E-20</v>
      </c>
      <c r="M605" s="18">
        <v>1E-20</v>
      </c>
      <c r="N605" s="18">
        <v>1E-20</v>
      </c>
      <c r="O605" s="18">
        <v>1E-20</v>
      </c>
      <c r="P605" s="18">
        <v>1E-20</v>
      </c>
      <c r="Q605" s="18">
        <v>1E-20</v>
      </c>
      <c r="R605" s="9">
        <f>SUM(F605:Q605)/$D$10</f>
        <v>9.999999999999996E-21</v>
      </c>
      <c r="S605" s="22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5"/>
      <c r="AM605" s="5"/>
      <c r="AN605" s="5"/>
      <c r="AO605" s="5"/>
      <c r="AP605" s="5"/>
      <c r="AQ605" s="4"/>
    </row>
    <row r="606" spans="1:43" ht="12.75">
      <c r="A606" s="2"/>
      <c r="B606" s="3"/>
      <c r="C606" s="2"/>
      <c r="D606" s="2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22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5"/>
      <c r="AM606" s="5"/>
      <c r="AN606" s="5"/>
      <c r="AO606" s="5"/>
      <c r="AP606" s="5"/>
      <c r="AQ606" s="4"/>
    </row>
    <row r="607" spans="1:43" ht="12.75">
      <c r="A607" s="2"/>
      <c r="B607" s="3"/>
      <c r="C607" s="9" t="s">
        <v>255</v>
      </c>
      <c r="D607" s="9"/>
      <c r="E607" s="9">
        <f>I41+I45+I49</f>
        <v>0</v>
      </c>
      <c r="F607" s="18">
        <f aca="true" t="shared" si="166" ref="F607:Q607">E607</f>
        <v>0</v>
      </c>
      <c r="G607" s="18">
        <f t="shared" si="166"/>
        <v>0</v>
      </c>
      <c r="H607" s="18">
        <f t="shared" si="166"/>
        <v>0</v>
      </c>
      <c r="I607" s="18">
        <f t="shared" si="166"/>
        <v>0</v>
      </c>
      <c r="J607" s="18">
        <f t="shared" si="166"/>
        <v>0</v>
      </c>
      <c r="K607" s="18">
        <f t="shared" si="166"/>
        <v>0</v>
      </c>
      <c r="L607" s="18">
        <f t="shared" si="166"/>
        <v>0</v>
      </c>
      <c r="M607" s="18">
        <f t="shared" si="166"/>
        <v>0</v>
      </c>
      <c r="N607" s="18">
        <f t="shared" si="166"/>
        <v>0</v>
      </c>
      <c r="O607" s="18">
        <f t="shared" si="166"/>
        <v>0</v>
      </c>
      <c r="P607" s="18">
        <f t="shared" si="166"/>
        <v>0</v>
      </c>
      <c r="Q607" s="18">
        <f t="shared" si="166"/>
        <v>0</v>
      </c>
      <c r="R607" s="9">
        <f>SUM(F607:Q607)/$D$10</f>
        <v>0</v>
      </c>
      <c r="S607" s="22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5"/>
      <c r="AM607" s="5"/>
      <c r="AN607" s="5"/>
      <c r="AO607" s="5"/>
      <c r="AP607" s="5"/>
      <c r="AQ607" s="4"/>
    </row>
    <row r="608" spans="1:43" ht="12.75">
      <c r="A608" s="2"/>
      <c r="B608" s="3"/>
      <c r="C608" s="2"/>
      <c r="D608" s="2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22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5"/>
      <c r="AM608" s="5"/>
      <c r="AN608" s="5"/>
      <c r="AO608" s="5"/>
      <c r="AP608" s="5"/>
      <c r="AQ608" s="4"/>
    </row>
    <row r="609" spans="1:43" ht="12.75">
      <c r="A609" s="2"/>
      <c r="B609" s="3">
        <v>2</v>
      </c>
      <c r="C609" s="9" t="s">
        <v>256</v>
      </c>
      <c r="D609" s="9"/>
      <c r="E609" s="9">
        <f aca="true" t="shared" si="167" ref="E609:Q609">E611+E615+E617</f>
        <v>41666.666666666664</v>
      </c>
      <c r="F609" s="9">
        <f t="shared" si="167"/>
        <v>41666.666666666664</v>
      </c>
      <c r="G609" s="9">
        <f t="shared" si="167"/>
        <v>41666.666666666664</v>
      </c>
      <c r="H609" s="9">
        <f t="shared" si="167"/>
        <v>41666.666666666664</v>
      </c>
      <c r="I609" s="9">
        <f t="shared" si="167"/>
        <v>41666.666666666664</v>
      </c>
      <c r="J609" s="9">
        <f t="shared" si="167"/>
        <v>41666.666666666664</v>
      </c>
      <c r="K609" s="9">
        <f t="shared" si="167"/>
        <v>41666.666666666664</v>
      </c>
      <c r="L609" s="9">
        <f t="shared" si="167"/>
        <v>41666.666666666664</v>
      </c>
      <c r="M609" s="9">
        <f t="shared" si="167"/>
        <v>41666.666666666664</v>
      </c>
      <c r="N609" s="9">
        <f t="shared" si="167"/>
        <v>41666.666666666664</v>
      </c>
      <c r="O609" s="9">
        <f t="shared" si="167"/>
        <v>41666.666666666664</v>
      </c>
      <c r="P609" s="9">
        <f t="shared" si="167"/>
        <v>41666.666666666664</v>
      </c>
      <c r="Q609" s="9">
        <f t="shared" si="167"/>
        <v>41666.666666666664</v>
      </c>
      <c r="R609" s="9">
        <f>SUM(F609:Q609)/$D$10</f>
        <v>41666.66666666667</v>
      </c>
      <c r="S609" s="22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5"/>
      <c r="AM609" s="5"/>
      <c r="AN609" s="5"/>
      <c r="AO609" s="5"/>
      <c r="AP609" s="5"/>
      <c r="AQ609" s="4"/>
    </row>
    <row r="610" spans="1:43" ht="12.75">
      <c r="A610" s="2"/>
      <c r="B610" s="3"/>
      <c r="C610" s="2"/>
      <c r="D610" s="2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22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5"/>
      <c r="AM610" s="5"/>
      <c r="AN610" s="5"/>
      <c r="AO610" s="5"/>
      <c r="AP610" s="5"/>
      <c r="AQ610" s="4"/>
    </row>
    <row r="611" spans="1:43" ht="12.75">
      <c r="A611" s="2"/>
      <c r="B611" s="3"/>
      <c r="C611" s="9" t="s">
        <v>257</v>
      </c>
      <c r="D611" s="9"/>
      <c r="E611" s="9">
        <f>I68+I69</f>
        <v>41666.666666666664</v>
      </c>
      <c r="F611" s="9">
        <f aca="true" t="shared" si="168" ref="F611:Q611">F612/(30/F613)+E611</f>
        <v>41666.666666666664</v>
      </c>
      <c r="G611" s="9">
        <f t="shared" si="168"/>
        <v>41666.666666666664</v>
      </c>
      <c r="H611" s="9">
        <f t="shared" si="168"/>
        <v>41666.666666666664</v>
      </c>
      <c r="I611" s="9">
        <f t="shared" si="168"/>
        <v>41666.666666666664</v>
      </c>
      <c r="J611" s="9">
        <f t="shared" si="168"/>
        <v>41666.666666666664</v>
      </c>
      <c r="K611" s="9">
        <f t="shared" si="168"/>
        <v>41666.666666666664</v>
      </c>
      <c r="L611" s="9">
        <f t="shared" si="168"/>
        <v>41666.666666666664</v>
      </c>
      <c r="M611" s="9">
        <f t="shared" si="168"/>
        <v>41666.666666666664</v>
      </c>
      <c r="N611" s="9">
        <f t="shared" si="168"/>
        <v>41666.666666666664</v>
      </c>
      <c r="O611" s="9">
        <f t="shared" si="168"/>
        <v>41666.666666666664</v>
      </c>
      <c r="P611" s="9">
        <f t="shared" si="168"/>
        <v>41666.666666666664</v>
      </c>
      <c r="Q611" s="9">
        <f t="shared" si="168"/>
        <v>41666.666666666664</v>
      </c>
      <c r="R611" s="9">
        <f>SUM(F611:Q611)/$D$10</f>
        <v>41666.66666666667</v>
      </c>
      <c r="S611" s="22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5"/>
      <c r="AM611" s="5"/>
      <c r="AN611" s="5"/>
      <c r="AO611" s="5"/>
      <c r="AP611" s="5"/>
      <c r="AQ611" s="4"/>
    </row>
    <row r="612" spans="1:43" ht="12.75">
      <c r="A612" s="2"/>
      <c r="B612" s="3"/>
      <c r="C612" s="9" t="s">
        <v>258</v>
      </c>
      <c r="D612" s="2"/>
      <c r="E612" s="9"/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9">
        <f>SUM(F612:Q612)/$D$10</f>
        <v>0</v>
      </c>
      <c r="S612" s="22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5"/>
      <c r="AM612" s="5"/>
      <c r="AN612" s="5"/>
      <c r="AO612" s="5"/>
      <c r="AP612" s="5"/>
      <c r="AQ612" s="4"/>
    </row>
    <row r="613" spans="1:43" ht="12.75">
      <c r="A613" s="2"/>
      <c r="B613" s="3"/>
      <c r="C613" s="2" t="str">
        <f>C605</f>
        <v>     - Дани везивања</v>
      </c>
      <c r="D613" s="2"/>
      <c r="E613" s="9"/>
      <c r="F613" s="18">
        <v>1E-20</v>
      </c>
      <c r="G613" s="18">
        <v>1E-20</v>
      </c>
      <c r="H613" s="18">
        <v>1E-20</v>
      </c>
      <c r="I613" s="18">
        <v>1E-20</v>
      </c>
      <c r="J613" s="18">
        <v>1E-20</v>
      </c>
      <c r="K613" s="18">
        <v>1E-20</v>
      </c>
      <c r="L613" s="18">
        <v>1E-20</v>
      </c>
      <c r="M613" s="18">
        <v>1E-20</v>
      </c>
      <c r="N613" s="18">
        <v>1E-20</v>
      </c>
      <c r="O613" s="18">
        <v>1E-20</v>
      </c>
      <c r="P613" s="18">
        <v>1E-20</v>
      </c>
      <c r="Q613" s="18">
        <v>1E-20</v>
      </c>
      <c r="R613" s="9">
        <f>SUM(F613:Q613)/$D$10</f>
        <v>9.999999999999996E-21</v>
      </c>
      <c r="S613" s="22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5"/>
      <c r="AM613" s="5"/>
      <c r="AN613" s="5"/>
      <c r="AO613" s="5"/>
      <c r="AP613" s="5"/>
      <c r="AQ613" s="4"/>
    </row>
    <row r="614" spans="1:43" ht="12.75">
      <c r="A614" s="2"/>
      <c r="B614" s="3"/>
      <c r="C614" s="2"/>
      <c r="D614" s="2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22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5"/>
      <c r="AM614" s="5"/>
      <c r="AN614" s="5"/>
      <c r="AO614" s="5"/>
      <c r="AP614" s="5"/>
      <c r="AQ614" s="4"/>
    </row>
    <row r="615" spans="1:43" ht="12.75">
      <c r="A615" s="2"/>
      <c r="B615" s="3"/>
      <c r="C615" s="9" t="s">
        <v>259</v>
      </c>
      <c r="D615" s="9"/>
      <c r="E615" s="18">
        <f>I64+I65+I66</f>
        <v>0</v>
      </c>
      <c r="F615" s="18">
        <f aca="true" t="shared" si="169" ref="F615:Q615">E615</f>
        <v>0</v>
      </c>
      <c r="G615" s="18">
        <f t="shared" si="169"/>
        <v>0</v>
      </c>
      <c r="H615" s="18">
        <f t="shared" si="169"/>
        <v>0</v>
      </c>
      <c r="I615" s="18">
        <f t="shared" si="169"/>
        <v>0</v>
      </c>
      <c r="J615" s="18">
        <f t="shared" si="169"/>
        <v>0</v>
      </c>
      <c r="K615" s="18">
        <f t="shared" si="169"/>
        <v>0</v>
      </c>
      <c r="L615" s="18">
        <f t="shared" si="169"/>
        <v>0</v>
      </c>
      <c r="M615" s="18">
        <f t="shared" si="169"/>
        <v>0</v>
      </c>
      <c r="N615" s="18">
        <f t="shared" si="169"/>
        <v>0</v>
      </c>
      <c r="O615" s="18">
        <f t="shared" si="169"/>
        <v>0</v>
      </c>
      <c r="P615" s="18">
        <f t="shared" si="169"/>
        <v>0</v>
      </c>
      <c r="Q615" s="18">
        <f t="shared" si="169"/>
        <v>0</v>
      </c>
      <c r="R615" s="9">
        <f>SUM(F615:Q615)/$D$10</f>
        <v>0</v>
      </c>
      <c r="S615" s="22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5"/>
      <c r="AM615" s="5"/>
      <c r="AN615" s="5"/>
      <c r="AO615" s="5"/>
      <c r="AP615" s="5"/>
      <c r="AQ615" s="4"/>
    </row>
    <row r="616" spans="1:43" ht="12.75">
      <c r="A616" s="2"/>
      <c r="B616" s="3"/>
      <c r="C616" s="2"/>
      <c r="D616" s="2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22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5"/>
      <c r="AM616" s="5"/>
      <c r="AN616" s="5"/>
      <c r="AO616" s="5"/>
      <c r="AP616" s="5"/>
      <c r="AQ616" s="4"/>
    </row>
    <row r="617" spans="1:43" ht="12.75">
      <c r="A617" s="2"/>
      <c r="B617" s="3"/>
      <c r="C617" s="9" t="s">
        <v>260</v>
      </c>
      <c r="D617" s="9"/>
      <c r="E617" s="18">
        <f>I63+I75-E611-E615+I77</f>
        <v>0</v>
      </c>
      <c r="F617" s="18">
        <f aca="true" t="shared" si="170" ref="F617:Q617">E617</f>
        <v>0</v>
      </c>
      <c r="G617" s="18">
        <f t="shared" si="170"/>
        <v>0</v>
      </c>
      <c r="H617" s="18">
        <f t="shared" si="170"/>
        <v>0</v>
      </c>
      <c r="I617" s="18">
        <f t="shared" si="170"/>
        <v>0</v>
      </c>
      <c r="J617" s="18">
        <f t="shared" si="170"/>
        <v>0</v>
      </c>
      <c r="K617" s="18">
        <f t="shared" si="170"/>
        <v>0</v>
      </c>
      <c r="L617" s="18">
        <f t="shared" si="170"/>
        <v>0</v>
      </c>
      <c r="M617" s="18">
        <f t="shared" si="170"/>
        <v>0</v>
      </c>
      <c r="N617" s="18">
        <f t="shared" si="170"/>
        <v>0</v>
      </c>
      <c r="O617" s="18">
        <f t="shared" si="170"/>
        <v>0</v>
      </c>
      <c r="P617" s="18">
        <f t="shared" si="170"/>
        <v>0</v>
      </c>
      <c r="Q617" s="18">
        <f t="shared" si="170"/>
        <v>0</v>
      </c>
      <c r="R617" s="9">
        <f>SUM(F617:Q617)/$D$10</f>
        <v>0</v>
      </c>
      <c r="S617" s="22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5"/>
      <c r="AM617" s="5"/>
      <c r="AN617" s="5"/>
      <c r="AO617" s="5"/>
      <c r="AP617" s="5"/>
      <c r="AQ617" s="4"/>
    </row>
    <row r="618" spans="1:43" ht="12.75">
      <c r="A618" s="2"/>
      <c r="B618" s="3"/>
      <c r="C618" s="2"/>
      <c r="D618" s="2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22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5"/>
      <c r="AM618" s="5"/>
      <c r="AN618" s="5"/>
      <c r="AO618" s="5"/>
      <c r="AP618" s="5"/>
      <c r="AQ618" s="4"/>
    </row>
    <row r="619" spans="1:43" ht="12.75">
      <c r="A619" s="2"/>
      <c r="B619" s="3">
        <v>3</v>
      </c>
      <c r="C619" s="9" t="s">
        <v>261</v>
      </c>
      <c r="D619" s="9"/>
      <c r="E619" s="9">
        <f aca="true" t="shared" si="171" ref="E619:Q619">E591-E609</f>
        <v>135416.6666666667</v>
      </c>
      <c r="F619" s="9">
        <f t="shared" si="171"/>
        <v>135416.6666666667</v>
      </c>
      <c r="G619" s="9">
        <f t="shared" si="171"/>
        <v>135416.6666666667</v>
      </c>
      <c r="H619" s="9">
        <f t="shared" si="171"/>
        <v>135416.6666666667</v>
      </c>
      <c r="I619" s="9">
        <f t="shared" si="171"/>
        <v>135416.6666666667</v>
      </c>
      <c r="J619" s="9">
        <f t="shared" si="171"/>
        <v>135416.6666666667</v>
      </c>
      <c r="K619" s="9">
        <f t="shared" si="171"/>
        <v>135416.6666666667</v>
      </c>
      <c r="L619" s="9">
        <f t="shared" si="171"/>
        <v>135416.6666666667</v>
      </c>
      <c r="M619" s="9">
        <f t="shared" si="171"/>
        <v>135416.6666666667</v>
      </c>
      <c r="N619" s="9">
        <f t="shared" si="171"/>
        <v>135416.6666666667</v>
      </c>
      <c r="O619" s="9">
        <f t="shared" si="171"/>
        <v>135416.6666666667</v>
      </c>
      <c r="P619" s="9">
        <f t="shared" si="171"/>
        <v>135416.6666666667</v>
      </c>
      <c r="Q619" s="9">
        <f t="shared" si="171"/>
        <v>135416.6666666667</v>
      </c>
      <c r="R619" s="9">
        <f>SUM(F619:Q619)/$D$10</f>
        <v>135416.66666666672</v>
      </c>
      <c r="S619" s="22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5"/>
      <c r="AM619" s="5"/>
      <c r="AN619" s="5"/>
      <c r="AO619" s="5"/>
      <c r="AP619" s="5"/>
      <c r="AQ619" s="4"/>
    </row>
    <row r="620" spans="1:43" ht="12.75">
      <c r="A620" s="2"/>
      <c r="B620" s="3"/>
      <c r="C620" s="2"/>
      <c r="D620" s="2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22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5"/>
      <c r="AM620" s="5"/>
      <c r="AN620" s="5"/>
      <c r="AO620" s="5"/>
      <c r="AP620" s="5"/>
      <c r="AQ620" s="4"/>
    </row>
    <row r="621" spans="1:43" ht="12.75">
      <c r="A621" s="2"/>
      <c r="B621" s="3">
        <v>4</v>
      </c>
      <c r="C621" s="9" t="s">
        <v>262</v>
      </c>
      <c r="D621" s="9"/>
      <c r="E621" s="9"/>
      <c r="F621" s="9">
        <f aca="true" t="shared" si="172" ref="F621:Q621">F619-E619</f>
        <v>0</v>
      </c>
      <c r="G621" s="9">
        <f t="shared" si="172"/>
        <v>0</v>
      </c>
      <c r="H621" s="9">
        <f t="shared" si="172"/>
        <v>0</v>
      </c>
      <c r="I621" s="9">
        <f t="shared" si="172"/>
        <v>0</v>
      </c>
      <c r="J621" s="9">
        <f t="shared" si="172"/>
        <v>0</v>
      </c>
      <c r="K621" s="9">
        <f t="shared" si="172"/>
        <v>0</v>
      </c>
      <c r="L621" s="9">
        <f t="shared" si="172"/>
        <v>0</v>
      </c>
      <c r="M621" s="9">
        <f t="shared" si="172"/>
        <v>0</v>
      </c>
      <c r="N621" s="9">
        <f t="shared" si="172"/>
        <v>0</v>
      </c>
      <c r="O621" s="9">
        <f t="shared" si="172"/>
        <v>0</v>
      </c>
      <c r="P621" s="9">
        <f t="shared" si="172"/>
        <v>0</v>
      </c>
      <c r="Q621" s="9">
        <f t="shared" si="172"/>
        <v>0</v>
      </c>
      <c r="R621" s="9">
        <f>SUM(F621:Q621)/$D$10</f>
        <v>0</v>
      </c>
      <c r="S621" s="22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5"/>
      <c r="AM621" s="5"/>
      <c r="AN621" s="5"/>
      <c r="AO621" s="5"/>
      <c r="AP621" s="5"/>
      <c r="AQ621" s="4"/>
    </row>
    <row r="622" spans="1:43" ht="12.75">
      <c r="A622" s="2"/>
      <c r="B622" s="3"/>
      <c r="C622" s="2"/>
      <c r="D622" s="2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22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5"/>
      <c r="AM622" s="5"/>
      <c r="AN622" s="5"/>
      <c r="AO622" s="5"/>
      <c r="AP622" s="5"/>
      <c r="AQ622" s="4"/>
    </row>
    <row r="623" spans="1:43" ht="12.75">
      <c r="A623" s="2"/>
      <c r="B623" s="16">
        <v>5</v>
      </c>
      <c r="C623" s="17" t="s">
        <v>263</v>
      </c>
      <c r="D623" s="17"/>
      <c r="E623" s="17"/>
      <c r="F623" s="17">
        <f>SUM($F$621:F621)</f>
        <v>0</v>
      </c>
      <c r="G623" s="17">
        <f>SUM($F$621:G621)</f>
        <v>0</v>
      </c>
      <c r="H623" s="17">
        <f>SUM($F$621:H621)</f>
        <v>0</v>
      </c>
      <c r="I623" s="17">
        <f>SUM($F$621:I621)</f>
        <v>0</v>
      </c>
      <c r="J623" s="17">
        <f>SUM($F$621:J621)</f>
        <v>0</v>
      </c>
      <c r="K623" s="17">
        <f>SUM($F$621:K621)</f>
        <v>0</v>
      </c>
      <c r="L623" s="17">
        <f>SUM($F$621:L621)</f>
        <v>0</v>
      </c>
      <c r="M623" s="17">
        <f>SUM($F$621:M621)</f>
        <v>0</v>
      </c>
      <c r="N623" s="17">
        <f>SUM($F$621:N621)</f>
        <v>0</v>
      </c>
      <c r="O623" s="17">
        <f>SUM($F$621:O621)</f>
        <v>0</v>
      </c>
      <c r="P623" s="17">
        <f>SUM($F$621:P621)</f>
        <v>0</v>
      </c>
      <c r="Q623" s="17">
        <f>SUM($F$621:Q621)</f>
        <v>0</v>
      </c>
      <c r="R623" s="17"/>
      <c r="S623" s="22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5"/>
      <c r="AM623" s="5"/>
      <c r="AN623" s="5"/>
      <c r="AO623" s="5"/>
      <c r="AP623" s="5"/>
      <c r="AQ623" s="4"/>
    </row>
    <row r="624" spans="1:43" ht="12.75">
      <c r="A624" s="2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2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5"/>
      <c r="AM624" s="5"/>
      <c r="AN624" s="5"/>
      <c r="AO624" s="5"/>
      <c r="AP624" s="5"/>
      <c r="AQ624" s="4"/>
    </row>
    <row r="625" spans="1:43" ht="12.75">
      <c r="A625" s="7">
        <v>8</v>
      </c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2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5"/>
      <c r="AM625" s="5"/>
      <c r="AN625" s="5"/>
      <c r="AO625" s="5"/>
      <c r="AP625" s="5"/>
      <c r="AQ625" s="4"/>
    </row>
    <row r="626" spans="1:43" ht="12.75">
      <c r="A626" s="2"/>
      <c r="B626" s="6" t="s">
        <v>264</v>
      </c>
      <c r="C626" s="7" t="s">
        <v>265</v>
      </c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2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5"/>
      <c r="AM626" s="5"/>
      <c r="AN626" s="5"/>
      <c r="AO626" s="5"/>
      <c r="AP626" s="5"/>
      <c r="AQ626" s="4"/>
    </row>
    <row r="627" spans="1:43" ht="12.75">
      <c r="A627" s="2"/>
      <c r="B627" s="3"/>
      <c r="C627" s="2"/>
      <c r="D627" s="2"/>
      <c r="E627" s="2"/>
      <c r="F627" s="2" t="str">
        <f>D8</f>
        <v> - евра</v>
      </c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2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5"/>
      <c r="AM627" s="5"/>
      <c r="AN627" s="5"/>
      <c r="AO627" s="5"/>
      <c r="AP627" s="5"/>
      <c r="AQ627" s="4"/>
    </row>
    <row r="628" spans="1:43" ht="12.75">
      <c r="A628" s="2"/>
      <c r="B628" s="10" t="str">
        <f>B110</f>
        <v>Р.б.</v>
      </c>
      <c r="C628" s="12" t="str">
        <f>C495</f>
        <v>  О п и с</v>
      </c>
      <c r="D628" s="12"/>
      <c r="E628" s="12"/>
      <c r="F628" s="20"/>
      <c r="G628" s="20" t="str">
        <f>G110</f>
        <v>  По месецима</v>
      </c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12" t="str">
        <f>R110</f>
        <v>  Укупно</v>
      </c>
      <c r="S628" s="22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5"/>
      <c r="AM628" s="5"/>
      <c r="AN628" s="5"/>
      <c r="AO628" s="5"/>
      <c r="AP628" s="5"/>
      <c r="AQ628" s="4"/>
    </row>
    <row r="629" spans="1:43" ht="12.75">
      <c r="A629" s="2"/>
      <c r="B629" s="16" t="str">
        <f>B111</f>
        <v> </v>
      </c>
      <c r="C629" s="17" t="s">
        <v>34</v>
      </c>
      <c r="D629" s="17"/>
      <c r="E629" s="17"/>
      <c r="F629" s="17" t="str">
        <f aca="true" t="shared" si="173" ref="F629:Q629">D11</f>
        <v>        1</v>
      </c>
      <c r="G629" s="17" t="str">
        <f t="shared" si="173"/>
        <v>        2</v>
      </c>
      <c r="H629" s="17" t="str">
        <f t="shared" si="173"/>
        <v>        3</v>
      </c>
      <c r="I629" s="17" t="str">
        <f t="shared" si="173"/>
        <v>        4</v>
      </c>
      <c r="J629" s="17" t="str">
        <f t="shared" si="173"/>
        <v>        5</v>
      </c>
      <c r="K629" s="17" t="str">
        <f t="shared" si="173"/>
        <v>        6</v>
      </c>
      <c r="L629" s="17" t="str">
        <f t="shared" si="173"/>
        <v>        7</v>
      </c>
      <c r="M629" s="17" t="str">
        <f t="shared" si="173"/>
        <v>        8</v>
      </c>
      <c r="N629" s="17" t="str">
        <f t="shared" si="173"/>
        <v>        9</v>
      </c>
      <c r="O629" s="17" t="str">
        <f t="shared" si="173"/>
        <v>        10</v>
      </c>
      <c r="P629" s="17" t="str">
        <f t="shared" si="173"/>
        <v>        11</v>
      </c>
      <c r="Q629" s="17" t="str">
        <f t="shared" si="173"/>
        <v>        12</v>
      </c>
      <c r="R629" s="17" t="str">
        <f>R111</f>
        <v> </v>
      </c>
      <c r="S629" s="22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5"/>
      <c r="AM629" s="5"/>
      <c r="AN629" s="5"/>
      <c r="AO629" s="5"/>
      <c r="AP629" s="5"/>
      <c r="AQ629" s="4"/>
    </row>
    <row r="630" spans="1:43" ht="12.75">
      <c r="A630" s="2"/>
      <c r="B630" s="3"/>
      <c r="C630" s="2"/>
      <c r="D630" s="2"/>
      <c r="E630" s="2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22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5"/>
      <c r="AM630" s="5"/>
      <c r="AN630" s="5"/>
      <c r="AO630" s="5"/>
      <c r="AP630" s="5"/>
      <c r="AQ630" s="4"/>
    </row>
    <row r="631" spans="1:43" ht="12.75">
      <c r="A631" s="2"/>
      <c r="B631" s="3">
        <v>1</v>
      </c>
      <c r="C631" s="9" t="s">
        <v>266</v>
      </c>
      <c r="D631" s="9"/>
      <c r="E631" s="9"/>
      <c r="F631" s="9">
        <f aca="true" t="shared" si="174" ref="F631:Q631">SUM(F632:F634)</f>
        <v>41700</v>
      </c>
      <c r="G631" s="9">
        <f t="shared" si="174"/>
        <v>50650</v>
      </c>
      <c r="H631" s="9">
        <f t="shared" si="174"/>
        <v>58300</v>
      </c>
      <c r="I631" s="9">
        <f t="shared" si="174"/>
        <v>103100</v>
      </c>
      <c r="J631" s="9">
        <f t="shared" si="174"/>
        <v>103100</v>
      </c>
      <c r="K631" s="9">
        <f t="shared" si="174"/>
        <v>100100</v>
      </c>
      <c r="L631" s="9">
        <f t="shared" si="174"/>
        <v>117100</v>
      </c>
      <c r="M631" s="9">
        <f t="shared" si="174"/>
        <v>110200</v>
      </c>
      <c r="N631" s="9">
        <f t="shared" si="174"/>
        <v>93600</v>
      </c>
      <c r="O631" s="9">
        <f t="shared" si="174"/>
        <v>84250</v>
      </c>
      <c r="P631" s="9">
        <f t="shared" si="174"/>
        <v>72150</v>
      </c>
      <c r="Q631" s="9">
        <f t="shared" si="174"/>
        <v>66450</v>
      </c>
      <c r="R631" s="9">
        <f>SUM(F631:Q631)</f>
        <v>1000700</v>
      </c>
      <c r="S631" s="22">
        <f>R631/R$631</f>
        <v>1</v>
      </c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5"/>
      <c r="AM631" s="5"/>
      <c r="AN631" s="5"/>
      <c r="AO631" s="5"/>
      <c r="AP631" s="5"/>
      <c r="AQ631" s="4"/>
    </row>
    <row r="632" spans="1:43" ht="12.75">
      <c r="A632" s="2"/>
      <c r="B632" s="3"/>
      <c r="C632" s="9" t="s">
        <v>267</v>
      </c>
      <c r="D632" s="2"/>
      <c r="E632" s="2"/>
      <c r="F632" s="9">
        <f aca="true" t="shared" si="175" ref="F632:Q632">F244</f>
        <v>41700</v>
      </c>
      <c r="G632" s="9">
        <f t="shared" si="175"/>
        <v>50650</v>
      </c>
      <c r="H632" s="9">
        <f t="shared" si="175"/>
        <v>58300</v>
      </c>
      <c r="I632" s="9">
        <f t="shared" si="175"/>
        <v>103100</v>
      </c>
      <c r="J632" s="9">
        <f t="shared" si="175"/>
        <v>103100</v>
      </c>
      <c r="K632" s="9">
        <f t="shared" si="175"/>
        <v>100100</v>
      </c>
      <c r="L632" s="9">
        <f t="shared" si="175"/>
        <v>117100</v>
      </c>
      <c r="M632" s="9">
        <f t="shared" si="175"/>
        <v>110200</v>
      </c>
      <c r="N632" s="9">
        <f t="shared" si="175"/>
        <v>93600</v>
      </c>
      <c r="O632" s="9">
        <f t="shared" si="175"/>
        <v>84250</v>
      </c>
      <c r="P632" s="9">
        <f t="shared" si="175"/>
        <v>72150</v>
      </c>
      <c r="Q632" s="9">
        <f t="shared" si="175"/>
        <v>66450</v>
      </c>
      <c r="R632" s="9">
        <f>SUM(F632:Q632)</f>
        <v>1000700</v>
      </c>
      <c r="S632" s="22">
        <f>R632/R$631</f>
        <v>1</v>
      </c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5"/>
      <c r="AM632" s="5"/>
      <c r="AN632" s="5"/>
      <c r="AO632" s="5"/>
      <c r="AP632" s="5"/>
      <c r="AQ632" s="4"/>
    </row>
    <row r="633" spans="1:43" ht="12.75">
      <c r="A633" s="2"/>
      <c r="B633" s="3"/>
      <c r="C633" s="9" t="s">
        <v>268</v>
      </c>
      <c r="D633" s="2"/>
      <c r="E633" s="2"/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f>SUM(F633:Q633)</f>
        <v>0</v>
      </c>
      <c r="S633" s="22">
        <f>R633/R$631</f>
        <v>0</v>
      </c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5"/>
      <c r="AM633" s="5"/>
      <c r="AN633" s="5"/>
      <c r="AO633" s="5"/>
      <c r="AP633" s="5"/>
      <c r="AQ633" s="4"/>
    </row>
    <row r="634" spans="1:43" ht="12.75">
      <c r="A634" s="2"/>
      <c r="B634" s="3"/>
      <c r="C634" s="9" t="s">
        <v>269</v>
      </c>
      <c r="D634" s="2"/>
      <c r="E634" s="2"/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9">
        <f>SUM(F634:Q634)</f>
        <v>0</v>
      </c>
      <c r="S634" s="22">
        <f>R634/R$631</f>
        <v>0</v>
      </c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5"/>
      <c r="AM634" s="5"/>
      <c r="AN634" s="5"/>
      <c r="AO634" s="5"/>
      <c r="AP634" s="5"/>
      <c r="AQ634" s="4"/>
    </row>
    <row r="635" spans="1:43" ht="12.75">
      <c r="A635" s="2"/>
      <c r="B635" s="3"/>
      <c r="C635" s="2"/>
      <c r="D635" s="2"/>
      <c r="E635" s="2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22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5"/>
      <c r="AM635" s="5"/>
      <c r="AN635" s="5"/>
      <c r="AO635" s="5"/>
      <c r="AP635" s="5"/>
      <c r="AQ635" s="4"/>
    </row>
    <row r="636" spans="1:43" ht="12.75">
      <c r="A636" s="2"/>
      <c r="B636" s="3">
        <v>2</v>
      </c>
      <c r="C636" s="9" t="s">
        <v>270</v>
      </c>
      <c r="D636" s="9"/>
      <c r="E636" s="9"/>
      <c r="F636" s="9">
        <f aca="true" t="shared" si="176" ref="F636:Q636">F489</f>
        <v>13750</v>
      </c>
      <c r="G636" s="9">
        <f t="shared" si="176"/>
        <v>13750</v>
      </c>
      <c r="H636" s="9">
        <f t="shared" si="176"/>
        <v>13750</v>
      </c>
      <c r="I636" s="9">
        <f t="shared" si="176"/>
        <v>17150</v>
      </c>
      <c r="J636" s="9">
        <f t="shared" si="176"/>
        <v>17150</v>
      </c>
      <c r="K636" s="9">
        <f t="shared" si="176"/>
        <v>17150</v>
      </c>
      <c r="L636" s="9">
        <f t="shared" si="176"/>
        <v>19450</v>
      </c>
      <c r="M636" s="9">
        <f t="shared" si="176"/>
        <v>19450</v>
      </c>
      <c r="N636" s="9">
        <f t="shared" si="176"/>
        <v>19450</v>
      </c>
      <c r="O636" s="9">
        <f t="shared" si="176"/>
        <v>19450</v>
      </c>
      <c r="P636" s="9">
        <f t="shared" si="176"/>
        <v>19450</v>
      </c>
      <c r="Q636" s="9">
        <f t="shared" si="176"/>
        <v>19450</v>
      </c>
      <c r="R636" s="9">
        <f>SUM(F636:Q636)</f>
        <v>209400</v>
      </c>
      <c r="S636" s="22">
        <f>R636/R$631</f>
        <v>0.20925352253422605</v>
      </c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5"/>
      <c r="AM636" s="5"/>
      <c r="AN636" s="5"/>
      <c r="AO636" s="5"/>
      <c r="AP636" s="5"/>
      <c r="AQ636" s="4"/>
    </row>
    <row r="637" spans="1:43" ht="12.75">
      <c r="A637" s="2"/>
      <c r="B637" s="3"/>
      <c r="C637" s="2"/>
      <c r="D637" s="2"/>
      <c r="E637" s="2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22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5"/>
      <c r="AM637" s="5"/>
      <c r="AN637" s="5"/>
      <c r="AO637" s="5"/>
      <c r="AP637" s="5"/>
      <c r="AQ637" s="4"/>
    </row>
    <row r="638" spans="1:43" ht="12.75">
      <c r="A638" s="2"/>
      <c r="B638" s="3">
        <v>3</v>
      </c>
      <c r="C638" s="9" t="s">
        <v>271</v>
      </c>
      <c r="D638" s="9"/>
      <c r="E638" s="9"/>
      <c r="F638" s="9">
        <f aca="true" t="shared" si="177" ref="F638:Q638">+F577</f>
        <v>60813</v>
      </c>
      <c r="G638" s="9">
        <f t="shared" si="177"/>
        <v>60813</v>
      </c>
      <c r="H638" s="9">
        <f t="shared" si="177"/>
        <v>60813</v>
      </c>
      <c r="I638" s="9">
        <f t="shared" si="177"/>
        <v>60813</v>
      </c>
      <c r="J638" s="9">
        <f t="shared" si="177"/>
        <v>60813</v>
      </c>
      <c r="K638" s="9">
        <f t="shared" si="177"/>
        <v>60813</v>
      </c>
      <c r="L638" s="9">
        <f t="shared" si="177"/>
        <v>60813</v>
      </c>
      <c r="M638" s="9">
        <f t="shared" si="177"/>
        <v>60813</v>
      </c>
      <c r="N638" s="9">
        <f t="shared" si="177"/>
        <v>60813</v>
      </c>
      <c r="O638" s="9">
        <f t="shared" si="177"/>
        <v>60813</v>
      </c>
      <c r="P638" s="9">
        <f t="shared" si="177"/>
        <v>60813</v>
      </c>
      <c r="Q638" s="9">
        <f t="shared" si="177"/>
        <v>60813</v>
      </c>
      <c r="R638" s="9">
        <f>SUM(F638:Q638)</f>
        <v>729756</v>
      </c>
      <c r="S638" s="22">
        <f>R638/R$631</f>
        <v>0.7292455281303087</v>
      </c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5"/>
      <c r="AM638" s="5"/>
      <c r="AN638" s="5"/>
      <c r="AO638" s="5"/>
      <c r="AP638" s="5"/>
      <c r="AQ638" s="4"/>
    </row>
    <row r="639" spans="1:43" ht="12.75">
      <c r="A639" s="2"/>
      <c r="B639" s="3"/>
      <c r="C639" s="2"/>
      <c r="D639" s="2"/>
      <c r="E639" s="2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22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5"/>
      <c r="AM639" s="5"/>
      <c r="AN639" s="5"/>
      <c r="AO639" s="5"/>
      <c r="AP639" s="5"/>
      <c r="AQ639" s="4"/>
    </row>
    <row r="640" spans="1:43" ht="12.75">
      <c r="A640" s="2"/>
      <c r="B640" s="3">
        <v>4</v>
      </c>
      <c r="C640" s="9" t="s">
        <v>272</v>
      </c>
      <c r="D640" s="9"/>
      <c r="E640" s="9"/>
      <c r="F640" s="9">
        <f aca="true" t="shared" si="178" ref="F640:Q640">+F537</f>
        <v>21500</v>
      </c>
      <c r="G640" s="9">
        <f t="shared" si="178"/>
        <v>33500</v>
      </c>
      <c r="H640" s="9">
        <f t="shared" si="178"/>
        <v>41500</v>
      </c>
      <c r="I640" s="9">
        <f t="shared" si="178"/>
        <v>22000</v>
      </c>
      <c r="J640" s="9">
        <f t="shared" si="178"/>
        <v>28000</v>
      </c>
      <c r="K640" s="9">
        <f t="shared" si="178"/>
        <v>26500</v>
      </c>
      <c r="L640" s="9">
        <f t="shared" si="178"/>
        <v>16500</v>
      </c>
      <c r="M640" s="9">
        <f t="shared" si="178"/>
        <v>16500</v>
      </c>
      <c r="N640" s="9">
        <f t="shared" si="178"/>
        <v>16500</v>
      </c>
      <c r="O640" s="9">
        <f t="shared" si="178"/>
        <v>16500</v>
      </c>
      <c r="P640" s="9">
        <f t="shared" si="178"/>
        <v>16500</v>
      </c>
      <c r="Q640" s="9">
        <f t="shared" si="178"/>
        <v>16500</v>
      </c>
      <c r="R640" s="9">
        <f>SUM(F640:Q640)</f>
        <v>272000</v>
      </c>
      <c r="S640" s="22">
        <f>R640/R$631</f>
        <v>0.27180973318676926</v>
      </c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5"/>
      <c r="AM640" s="5"/>
      <c r="AN640" s="5"/>
      <c r="AO640" s="5"/>
      <c r="AP640" s="5"/>
      <c r="AQ640" s="4"/>
    </row>
    <row r="641" spans="1:43" ht="12.75">
      <c r="A641" s="2"/>
      <c r="B641" s="3"/>
      <c r="C641" s="2"/>
      <c r="D641" s="2"/>
      <c r="E641" s="2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22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5"/>
      <c r="AM641" s="5"/>
      <c r="AN641" s="5"/>
      <c r="AO641" s="5"/>
      <c r="AP641" s="5"/>
      <c r="AQ641" s="4"/>
    </row>
    <row r="642" spans="1:43" ht="12.75">
      <c r="A642" s="2"/>
      <c r="B642" s="3">
        <v>5</v>
      </c>
      <c r="C642" s="9" t="s">
        <v>273</v>
      </c>
      <c r="D642" s="9"/>
      <c r="E642" s="9"/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9">
        <f>SUM(F642:Q642)</f>
        <v>0</v>
      </c>
      <c r="S642" s="22">
        <f>R642/R$631</f>
        <v>0</v>
      </c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5"/>
      <c r="AM642" s="5"/>
      <c r="AN642" s="5"/>
      <c r="AO642" s="5"/>
      <c r="AP642" s="5"/>
      <c r="AQ642" s="4"/>
    </row>
    <row r="643" spans="1:43" ht="12.75">
      <c r="A643" s="2"/>
      <c r="B643" s="3"/>
      <c r="C643" s="2"/>
      <c r="D643" s="2"/>
      <c r="E643" s="2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22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5"/>
      <c r="AM643" s="5"/>
      <c r="AN643" s="5"/>
      <c r="AO643" s="5"/>
      <c r="AP643" s="5"/>
      <c r="AQ643" s="4"/>
    </row>
    <row r="644" spans="1:43" ht="12.75">
      <c r="A644" s="2"/>
      <c r="B644" s="3">
        <v>6</v>
      </c>
      <c r="C644" s="9" t="s">
        <v>274</v>
      </c>
      <c r="D644" s="9"/>
      <c r="E644" s="9"/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f>SUM(F644:Q644)</f>
        <v>0</v>
      </c>
      <c r="S644" s="22">
        <f>R644/R$631</f>
        <v>0</v>
      </c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5"/>
      <c r="AM644" s="5"/>
      <c r="AN644" s="5"/>
      <c r="AO644" s="5"/>
      <c r="AP644" s="5"/>
      <c r="AQ644" s="4"/>
    </row>
    <row r="645" spans="1:43" ht="12.75">
      <c r="A645" s="2"/>
      <c r="B645" s="3"/>
      <c r="C645" s="2"/>
      <c r="D645" s="2"/>
      <c r="E645" s="2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22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5"/>
      <c r="AM645" s="5"/>
      <c r="AN645" s="5"/>
      <c r="AO645" s="5"/>
      <c r="AP645" s="5"/>
      <c r="AQ645" s="4"/>
    </row>
    <row r="646" spans="1:43" ht="12.75">
      <c r="A646" s="2"/>
      <c r="B646" s="3">
        <v>7</v>
      </c>
      <c r="C646" s="9" t="s">
        <v>275</v>
      </c>
      <c r="D646" s="9"/>
      <c r="E646" s="9"/>
      <c r="F646" s="9">
        <f aca="true" t="shared" si="179" ref="F646:Q646">F632-F636</f>
        <v>27950</v>
      </c>
      <c r="G646" s="9">
        <f t="shared" si="179"/>
        <v>36900</v>
      </c>
      <c r="H646" s="9">
        <f t="shared" si="179"/>
        <v>44550</v>
      </c>
      <c r="I646" s="9">
        <f t="shared" si="179"/>
        <v>85950</v>
      </c>
      <c r="J646" s="9">
        <f t="shared" si="179"/>
        <v>85950</v>
      </c>
      <c r="K646" s="9">
        <f t="shared" si="179"/>
        <v>82950</v>
      </c>
      <c r="L646" s="9">
        <f t="shared" si="179"/>
        <v>97650</v>
      </c>
      <c r="M646" s="9">
        <f t="shared" si="179"/>
        <v>90750</v>
      </c>
      <c r="N646" s="9">
        <f t="shared" si="179"/>
        <v>74150</v>
      </c>
      <c r="O646" s="9">
        <f t="shared" si="179"/>
        <v>64800</v>
      </c>
      <c r="P646" s="9">
        <f t="shared" si="179"/>
        <v>52700</v>
      </c>
      <c r="Q646" s="9">
        <f t="shared" si="179"/>
        <v>47000</v>
      </c>
      <c r="R646" s="9">
        <f>SUM(F646:Q646)</f>
        <v>791300</v>
      </c>
      <c r="S646" s="22">
        <f>R646/R$631</f>
        <v>0.790746477465774</v>
      </c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5"/>
      <c r="AM646" s="5"/>
      <c r="AN646" s="5"/>
      <c r="AO646" s="5"/>
      <c r="AP646" s="5"/>
      <c r="AQ646" s="4"/>
    </row>
    <row r="647" spans="1:43" ht="12.75">
      <c r="A647" s="2"/>
      <c r="B647" s="3"/>
      <c r="C647" s="2"/>
      <c r="D647" s="2"/>
      <c r="E647" s="2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22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5"/>
      <c r="AM647" s="5"/>
      <c r="AN647" s="5"/>
      <c r="AO647" s="5"/>
      <c r="AP647" s="5"/>
      <c r="AQ647" s="4"/>
    </row>
    <row r="648" spans="1:43" ht="12.75">
      <c r="A648" s="2"/>
      <c r="B648" s="3">
        <v>8</v>
      </c>
      <c r="C648" s="9" t="s">
        <v>276</v>
      </c>
      <c r="D648" s="9"/>
      <c r="E648" s="9"/>
      <c r="F648" s="9">
        <f aca="true" t="shared" si="180" ref="F648:Q648">SUM(F649:F651)</f>
        <v>-54363</v>
      </c>
      <c r="G648" s="9">
        <f t="shared" si="180"/>
        <v>-57413</v>
      </c>
      <c r="H648" s="9">
        <f t="shared" si="180"/>
        <v>-57763</v>
      </c>
      <c r="I648" s="9">
        <f t="shared" si="180"/>
        <v>3137</v>
      </c>
      <c r="J648" s="9">
        <f t="shared" si="180"/>
        <v>-2863</v>
      </c>
      <c r="K648" s="9">
        <f t="shared" si="180"/>
        <v>-4363</v>
      </c>
      <c r="L648" s="9">
        <f t="shared" si="180"/>
        <v>20337</v>
      </c>
      <c r="M648" s="9">
        <f t="shared" si="180"/>
        <v>13437</v>
      </c>
      <c r="N648" s="9">
        <f t="shared" si="180"/>
        <v>-3163</v>
      </c>
      <c r="O648" s="9">
        <f t="shared" si="180"/>
        <v>-12513</v>
      </c>
      <c r="P648" s="9">
        <f t="shared" si="180"/>
        <v>-24613</v>
      </c>
      <c r="Q648" s="9">
        <f t="shared" si="180"/>
        <v>-30313</v>
      </c>
      <c r="R648" s="9">
        <f>SUM(F648:Q648)</f>
        <v>-210456</v>
      </c>
      <c r="S648" s="22">
        <f>R648/R$631</f>
        <v>-0.21030878385130408</v>
      </c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5"/>
      <c r="AM648" s="5"/>
      <c r="AN648" s="5"/>
      <c r="AO648" s="5"/>
      <c r="AP648" s="5"/>
      <c r="AQ648" s="4"/>
    </row>
    <row r="649" spans="1:43" ht="12.75">
      <c r="A649" s="2"/>
      <c r="B649" s="3"/>
      <c r="C649" s="9" t="s">
        <v>277</v>
      </c>
      <c r="D649" s="2"/>
      <c r="E649" s="2"/>
      <c r="F649" s="9">
        <f aca="true" t="shared" si="181" ref="F649:Q649">F632-F636-F638-F640</f>
        <v>-54363</v>
      </c>
      <c r="G649" s="9">
        <f t="shared" si="181"/>
        <v>-57413</v>
      </c>
      <c r="H649" s="9">
        <f t="shared" si="181"/>
        <v>-57763</v>
      </c>
      <c r="I649" s="9">
        <f t="shared" si="181"/>
        <v>3137</v>
      </c>
      <c r="J649" s="9">
        <f t="shared" si="181"/>
        <v>-2863</v>
      </c>
      <c r="K649" s="9">
        <f t="shared" si="181"/>
        <v>-4363</v>
      </c>
      <c r="L649" s="9">
        <f t="shared" si="181"/>
        <v>20337</v>
      </c>
      <c r="M649" s="9">
        <f t="shared" si="181"/>
        <v>13437</v>
      </c>
      <c r="N649" s="9">
        <f t="shared" si="181"/>
        <v>-3163</v>
      </c>
      <c r="O649" s="9">
        <f t="shared" si="181"/>
        <v>-12513</v>
      </c>
      <c r="P649" s="9">
        <f t="shared" si="181"/>
        <v>-24613</v>
      </c>
      <c r="Q649" s="9">
        <f t="shared" si="181"/>
        <v>-30313</v>
      </c>
      <c r="R649" s="9">
        <f>SUM(F649:Q649)</f>
        <v>-210456</v>
      </c>
      <c r="S649" s="22">
        <f>R649/R$631</f>
        <v>-0.21030878385130408</v>
      </c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5"/>
      <c r="AM649" s="5"/>
      <c r="AN649" s="5"/>
      <c r="AO649" s="5"/>
      <c r="AP649" s="5"/>
      <c r="AQ649" s="4"/>
    </row>
    <row r="650" spans="1:43" ht="12.75">
      <c r="A650" s="2"/>
      <c r="B650" s="3"/>
      <c r="C650" s="9" t="s">
        <v>278</v>
      </c>
      <c r="D650" s="2"/>
      <c r="E650" s="2"/>
      <c r="F650" s="9">
        <f aca="true" t="shared" si="182" ref="F650:Q650">F633-F642</f>
        <v>0</v>
      </c>
      <c r="G650" s="9">
        <f t="shared" si="182"/>
        <v>0</v>
      </c>
      <c r="H650" s="9">
        <f t="shared" si="182"/>
        <v>0</v>
      </c>
      <c r="I650" s="9">
        <f t="shared" si="182"/>
        <v>0</v>
      </c>
      <c r="J650" s="9">
        <f t="shared" si="182"/>
        <v>0</v>
      </c>
      <c r="K650" s="9">
        <f t="shared" si="182"/>
        <v>0</v>
      </c>
      <c r="L650" s="9">
        <f t="shared" si="182"/>
        <v>0</v>
      </c>
      <c r="M650" s="9">
        <f t="shared" si="182"/>
        <v>0</v>
      </c>
      <c r="N650" s="9">
        <f t="shared" si="182"/>
        <v>0</v>
      </c>
      <c r="O650" s="9">
        <f t="shared" si="182"/>
        <v>0</v>
      </c>
      <c r="P650" s="9">
        <f t="shared" si="182"/>
        <v>0</v>
      </c>
      <c r="Q650" s="9">
        <f t="shared" si="182"/>
        <v>0</v>
      </c>
      <c r="R650" s="9">
        <f>SUM(F650:Q650)</f>
        <v>0</v>
      </c>
      <c r="S650" s="22">
        <f>R650/R$631</f>
        <v>0</v>
      </c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5"/>
      <c r="AM650" s="5"/>
      <c r="AN650" s="5"/>
      <c r="AO650" s="5"/>
      <c r="AP650" s="5"/>
      <c r="AQ650" s="4"/>
    </row>
    <row r="651" spans="1:43" ht="12.75">
      <c r="A651" s="2"/>
      <c r="B651" s="3"/>
      <c r="C651" s="9" t="s">
        <v>279</v>
      </c>
      <c r="D651" s="2"/>
      <c r="E651" s="2"/>
      <c r="F651" s="9">
        <f aca="true" t="shared" si="183" ref="F651:Q651">F634-F644</f>
        <v>0</v>
      </c>
      <c r="G651" s="9">
        <f t="shared" si="183"/>
        <v>0</v>
      </c>
      <c r="H651" s="9">
        <f t="shared" si="183"/>
        <v>0</v>
      </c>
      <c r="I651" s="9">
        <f t="shared" si="183"/>
        <v>0</v>
      </c>
      <c r="J651" s="9">
        <f t="shared" si="183"/>
        <v>0</v>
      </c>
      <c r="K651" s="9">
        <f t="shared" si="183"/>
        <v>0</v>
      </c>
      <c r="L651" s="9">
        <f t="shared" si="183"/>
        <v>0</v>
      </c>
      <c r="M651" s="9">
        <f t="shared" si="183"/>
        <v>0</v>
      </c>
      <c r="N651" s="9">
        <f t="shared" si="183"/>
        <v>0</v>
      </c>
      <c r="O651" s="9">
        <f t="shared" si="183"/>
        <v>0</v>
      </c>
      <c r="P651" s="9">
        <f t="shared" si="183"/>
        <v>0</v>
      </c>
      <c r="Q651" s="9">
        <f t="shared" si="183"/>
        <v>0</v>
      </c>
      <c r="R651" s="9">
        <f>SUM(F651:Q651)</f>
        <v>0</v>
      </c>
      <c r="S651" s="22">
        <f>R651/R$631</f>
        <v>0</v>
      </c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5"/>
      <c r="AM651" s="5"/>
      <c r="AN651" s="5"/>
      <c r="AO651" s="5"/>
      <c r="AP651" s="5"/>
      <c r="AQ651" s="4"/>
    </row>
    <row r="652" spans="1:43" ht="12.75">
      <c r="A652" s="2"/>
      <c r="B652" s="3"/>
      <c r="C652" s="2"/>
      <c r="D652" s="2"/>
      <c r="E652" s="2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22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5"/>
      <c r="AM652" s="5"/>
      <c r="AN652" s="5"/>
      <c r="AO652" s="5"/>
      <c r="AP652" s="5"/>
      <c r="AQ652" s="4"/>
    </row>
    <row r="653" spans="1:43" ht="12.75">
      <c r="A653" s="2"/>
      <c r="B653" s="3">
        <v>9</v>
      </c>
      <c r="C653" s="9" t="s">
        <v>280</v>
      </c>
      <c r="D653" s="9"/>
      <c r="E653" s="22">
        <f>0.25*0</f>
        <v>0</v>
      </c>
      <c r="F653" s="9">
        <f aca="true" t="shared" si="184" ref="F653:Q653">F648*$E$653</f>
        <v>0</v>
      </c>
      <c r="G653" s="9">
        <f t="shared" si="184"/>
        <v>0</v>
      </c>
      <c r="H653" s="9">
        <f t="shared" si="184"/>
        <v>0</v>
      </c>
      <c r="I653" s="9">
        <f t="shared" si="184"/>
        <v>0</v>
      </c>
      <c r="J653" s="9">
        <f t="shared" si="184"/>
        <v>0</v>
      </c>
      <c r="K653" s="9">
        <f t="shared" si="184"/>
        <v>0</v>
      </c>
      <c r="L653" s="9">
        <f t="shared" si="184"/>
        <v>0</v>
      </c>
      <c r="M653" s="9">
        <f t="shared" si="184"/>
        <v>0</v>
      </c>
      <c r="N653" s="9">
        <f t="shared" si="184"/>
        <v>0</v>
      </c>
      <c r="O653" s="9">
        <f t="shared" si="184"/>
        <v>0</v>
      </c>
      <c r="P653" s="9">
        <f t="shared" si="184"/>
        <v>0</v>
      </c>
      <c r="Q653" s="9">
        <f t="shared" si="184"/>
        <v>0</v>
      </c>
      <c r="R653" s="9">
        <f>SUM(F653:Q653)</f>
        <v>0</v>
      </c>
      <c r="S653" s="22">
        <f>R653/R$631</f>
        <v>0</v>
      </c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5"/>
      <c r="AM653" s="5"/>
      <c r="AN653" s="5"/>
      <c r="AO653" s="5"/>
      <c r="AP653" s="5"/>
      <c r="AQ653" s="4"/>
    </row>
    <row r="654" spans="1:43" ht="12.75">
      <c r="A654" s="2"/>
      <c r="B654" s="3"/>
      <c r="C654" s="2"/>
      <c r="D654" s="2"/>
      <c r="E654" s="2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22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5"/>
      <c r="AM654" s="5"/>
      <c r="AN654" s="5"/>
      <c r="AO654" s="5"/>
      <c r="AP654" s="5"/>
      <c r="AQ654" s="4"/>
    </row>
    <row r="655" spans="1:43" ht="12.75">
      <c r="A655" s="2"/>
      <c r="B655" s="3">
        <v>10</v>
      </c>
      <c r="C655" s="9" t="s">
        <v>281</v>
      </c>
      <c r="D655" s="9"/>
      <c r="E655" s="9"/>
      <c r="F655" s="9">
        <f aca="true" t="shared" si="185" ref="F655:Q655">F648-F653</f>
        <v>-54363</v>
      </c>
      <c r="G655" s="9">
        <f t="shared" si="185"/>
        <v>-57413</v>
      </c>
      <c r="H655" s="9">
        <f t="shared" si="185"/>
        <v>-57763</v>
      </c>
      <c r="I655" s="9">
        <f t="shared" si="185"/>
        <v>3137</v>
      </c>
      <c r="J655" s="9">
        <f t="shared" si="185"/>
        <v>-2863</v>
      </c>
      <c r="K655" s="9">
        <f t="shared" si="185"/>
        <v>-4363</v>
      </c>
      <c r="L655" s="9">
        <f t="shared" si="185"/>
        <v>20337</v>
      </c>
      <c r="M655" s="9">
        <f t="shared" si="185"/>
        <v>13437</v>
      </c>
      <c r="N655" s="9">
        <f t="shared" si="185"/>
        <v>-3163</v>
      </c>
      <c r="O655" s="9">
        <f t="shared" si="185"/>
        <v>-12513</v>
      </c>
      <c r="P655" s="9">
        <f t="shared" si="185"/>
        <v>-24613</v>
      </c>
      <c r="Q655" s="9">
        <f t="shared" si="185"/>
        <v>-30313</v>
      </c>
      <c r="R655" s="9">
        <f>SUM(F655:Q655)</f>
        <v>-210456</v>
      </c>
      <c r="S655" s="22">
        <f>R655/R$631</f>
        <v>-0.21030878385130408</v>
      </c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5"/>
      <c r="AM655" s="5"/>
      <c r="AN655" s="5"/>
      <c r="AO655" s="5"/>
      <c r="AP655" s="5"/>
      <c r="AQ655" s="4"/>
    </row>
    <row r="656" spans="1:43" ht="12.75">
      <c r="A656" s="2"/>
      <c r="B656" s="3"/>
      <c r="C656" s="2"/>
      <c r="D656" s="2"/>
      <c r="E656" s="2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22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5"/>
      <c r="AM656" s="5"/>
      <c r="AN656" s="5"/>
      <c r="AO656" s="5"/>
      <c r="AP656" s="5"/>
      <c r="AQ656" s="4"/>
    </row>
    <row r="657" spans="1:43" ht="12.75">
      <c r="A657" s="2"/>
      <c r="B657" s="3">
        <v>11</v>
      </c>
      <c r="C657" s="9" t="s">
        <v>282</v>
      </c>
      <c r="D657" s="9"/>
      <c r="E657" s="9"/>
      <c r="F657" s="9">
        <f>SUM($F$655:F655)</f>
        <v>-54363</v>
      </c>
      <c r="G657" s="9">
        <f>SUM($F$655:G655)</f>
        <v>-111776</v>
      </c>
      <c r="H657" s="9">
        <f>SUM($F$655:H655)</f>
        <v>-169539</v>
      </c>
      <c r="I657" s="9">
        <f>SUM($F$655:I655)</f>
        <v>-166402</v>
      </c>
      <c r="J657" s="9">
        <f>SUM($F$655:J655)</f>
        <v>-169265</v>
      </c>
      <c r="K657" s="9">
        <f>SUM($F$655:K655)</f>
        <v>-173628</v>
      </c>
      <c r="L657" s="9">
        <f>SUM($F$655:L655)</f>
        <v>-153291</v>
      </c>
      <c r="M657" s="9">
        <f>SUM($F$655:M655)</f>
        <v>-139854</v>
      </c>
      <c r="N657" s="9">
        <f>SUM($F$655:N655)</f>
        <v>-143017</v>
      </c>
      <c r="O657" s="9">
        <f>SUM($F$655:O655)</f>
        <v>-155530</v>
      </c>
      <c r="P657" s="9">
        <f>SUM($F$655:P655)</f>
        <v>-180143</v>
      </c>
      <c r="Q657" s="9">
        <f>SUM($F$655:Q655)</f>
        <v>-210456</v>
      </c>
      <c r="R657" s="9">
        <f>Q657</f>
        <v>-210456</v>
      </c>
      <c r="S657" s="22">
        <f>R657/R$631</f>
        <v>-0.21030878385130408</v>
      </c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5"/>
      <c r="AM657" s="5"/>
      <c r="AN657" s="5"/>
      <c r="AO657" s="5"/>
      <c r="AP657" s="5"/>
      <c r="AQ657" s="4"/>
    </row>
    <row r="658" spans="1:43" ht="12.75">
      <c r="A658" s="2"/>
      <c r="B658" s="16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22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5"/>
      <c r="AM658" s="5"/>
      <c r="AN658" s="5"/>
      <c r="AO658" s="5"/>
      <c r="AP658" s="5"/>
      <c r="AQ658" s="4"/>
    </row>
    <row r="659" spans="1:43" ht="12.75">
      <c r="A659" s="2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2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5"/>
      <c r="AM659" s="5"/>
      <c r="AN659" s="5"/>
      <c r="AO659" s="5"/>
      <c r="AP659" s="5"/>
      <c r="AQ659" s="4"/>
    </row>
    <row r="660" spans="1:43" ht="12.75">
      <c r="A660" s="2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2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5"/>
      <c r="AM660" s="5"/>
      <c r="AN660" s="5"/>
      <c r="AO660" s="5"/>
      <c r="AP660" s="5"/>
      <c r="AQ660" s="4"/>
    </row>
    <row r="661" spans="1:43" ht="12.75">
      <c r="A661" s="2"/>
      <c r="B661" s="6" t="s">
        <v>283</v>
      </c>
      <c r="C661" s="7" t="s">
        <v>284</v>
      </c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2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5"/>
      <c r="AM661" s="5"/>
      <c r="AN661" s="5"/>
      <c r="AO661" s="5"/>
      <c r="AP661" s="5"/>
      <c r="AQ661" s="4"/>
    </row>
    <row r="662" spans="1:43" ht="12.75">
      <c r="A662" s="2"/>
      <c r="B662" s="3"/>
      <c r="C662" s="2"/>
      <c r="D662" s="2"/>
      <c r="E662" s="2"/>
      <c r="F662" s="9" t="s">
        <v>285</v>
      </c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2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5"/>
      <c r="AM662" s="5"/>
      <c r="AN662" s="5"/>
      <c r="AO662" s="5"/>
      <c r="AP662" s="5"/>
      <c r="AQ662" s="4"/>
    </row>
    <row r="663" spans="1:43" ht="12.75">
      <c r="A663" s="2"/>
      <c r="B663" s="10" t="str">
        <f>B628</f>
        <v>Р.б.</v>
      </c>
      <c r="C663" s="12" t="str">
        <f>C628</f>
        <v>  О п и с</v>
      </c>
      <c r="D663" s="12"/>
      <c r="E663" s="12"/>
      <c r="F663" s="20"/>
      <c r="G663" s="20" t="str">
        <f>G628</f>
        <v>  По месецима</v>
      </c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12" t="str">
        <f>R628</f>
        <v>  Укупно</v>
      </c>
      <c r="S663" s="22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5"/>
      <c r="AM663" s="5"/>
      <c r="AN663" s="5"/>
      <c r="AO663" s="5"/>
      <c r="AP663" s="5"/>
      <c r="AQ663" s="4"/>
    </row>
    <row r="664" spans="1:43" ht="12.75">
      <c r="A664" s="2"/>
      <c r="B664" s="16" t="str">
        <f>B629</f>
        <v> </v>
      </c>
      <c r="C664" s="17" t="str">
        <f>C629</f>
        <v> </v>
      </c>
      <c r="D664" s="17"/>
      <c r="E664" s="17"/>
      <c r="F664" s="17" t="str">
        <f>F629</f>
        <v>        1</v>
      </c>
      <c r="G664" s="17" t="str">
        <f>G629</f>
        <v>        2</v>
      </c>
      <c r="H664" s="17" t="str">
        <f aca="true" t="shared" si="186" ref="H664:Q664">H629</f>
        <v>        3</v>
      </c>
      <c r="I664" s="17" t="str">
        <f t="shared" si="186"/>
        <v>        4</v>
      </c>
      <c r="J664" s="17" t="str">
        <f t="shared" si="186"/>
        <v>        5</v>
      </c>
      <c r="K664" s="17" t="str">
        <f t="shared" si="186"/>
        <v>        6</v>
      </c>
      <c r="L664" s="17" t="str">
        <f t="shared" si="186"/>
        <v>        7</v>
      </c>
      <c r="M664" s="17" t="str">
        <f t="shared" si="186"/>
        <v>        8</v>
      </c>
      <c r="N664" s="17" t="str">
        <f t="shared" si="186"/>
        <v>        9</v>
      </c>
      <c r="O664" s="17" t="str">
        <f t="shared" si="186"/>
        <v>        10</v>
      </c>
      <c r="P664" s="17" t="str">
        <f t="shared" si="186"/>
        <v>        11</v>
      </c>
      <c r="Q664" s="17" t="str">
        <f t="shared" si="186"/>
        <v>        12</v>
      </c>
      <c r="R664" s="17" t="str">
        <f>R629</f>
        <v> </v>
      </c>
      <c r="S664" s="22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5"/>
      <c r="AM664" s="5"/>
      <c r="AN664" s="5"/>
      <c r="AO664" s="5"/>
      <c r="AP664" s="5"/>
      <c r="AQ664" s="4"/>
    </row>
    <row r="665" spans="1:43" ht="12.75">
      <c r="A665" s="2"/>
      <c r="B665" s="3"/>
      <c r="C665" s="2"/>
      <c r="D665" s="2"/>
      <c r="E665" s="2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22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5"/>
      <c r="AM665" s="5"/>
      <c r="AN665" s="5"/>
      <c r="AO665" s="5"/>
      <c r="AP665" s="5"/>
      <c r="AQ665" s="4"/>
    </row>
    <row r="666" spans="1:43" ht="12.75">
      <c r="A666" s="2"/>
      <c r="B666" s="3">
        <f>B631</f>
        <v>1</v>
      </c>
      <c r="C666" s="9" t="str">
        <f>C631</f>
        <v>Укупни приход</v>
      </c>
      <c r="D666" s="9"/>
      <c r="E666" s="9"/>
      <c r="F666" s="22">
        <f aca="true" t="shared" si="187" ref="F666:R666">F631/F$631</f>
        <v>1</v>
      </c>
      <c r="G666" s="22">
        <f t="shared" si="187"/>
        <v>1</v>
      </c>
      <c r="H666" s="22">
        <f t="shared" si="187"/>
        <v>1</v>
      </c>
      <c r="I666" s="22">
        <f t="shared" si="187"/>
        <v>1</v>
      </c>
      <c r="J666" s="22">
        <f t="shared" si="187"/>
        <v>1</v>
      </c>
      <c r="K666" s="22">
        <f t="shared" si="187"/>
        <v>1</v>
      </c>
      <c r="L666" s="22">
        <f t="shared" si="187"/>
        <v>1</v>
      </c>
      <c r="M666" s="22">
        <f t="shared" si="187"/>
        <v>1</v>
      </c>
      <c r="N666" s="22">
        <f t="shared" si="187"/>
        <v>1</v>
      </c>
      <c r="O666" s="22">
        <f t="shared" si="187"/>
        <v>1</v>
      </c>
      <c r="P666" s="22">
        <f t="shared" si="187"/>
        <v>1</v>
      </c>
      <c r="Q666" s="22">
        <f t="shared" si="187"/>
        <v>1</v>
      </c>
      <c r="R666" s="22">
        <f t="shared" si="187"/>
        <v>1</v>
      </c>
      <c r="S666" s="22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5"/>
      <c r="AM666" s="5"/>
      <c r="AN666" s="5"/>
      <c r="AO666" s="5"/>
      <c r="AP666" s="5"/>
      <c r="AQ666" s="4"/>
    </row>
    <row r="667" spans="1:43" ht="12.75">
      <c r="A667" s="2"/>
      <c r="B667" s="3"/>
      <c r="C667" s="2" t="str">
        <f>C632</f>
        <v> 1.1 Пословни приходи</v>
      </c>
      <c r="D667" s="2"/>
      <c r="E667" s="2"/>
      <c r="F667" s="22">
        <f aca="true" t="shared" si="188" ref="F667:R667">F632/F$631</f>
        <v>1</v>
      </c>
      <c r="G667" s="22">
        <f t="shared" si="188"/>
        <v>1</v>
      </c>
      <c r="H667" s="22">
        <f t="shared" si="188"/>
        <v>1</v>
      </c>
      <c r="I667" s="22">
        <f t="shared" si="188"/>
        <v>1</v>
      </c>
      <c r="J667" s="22">
        <f t="shared" si="188"/>
        <v>1</v>
      </c>
      <c r="K667" s="22">
        <f t="shared" si="188"/>
        <v>1</v>
      </c>
      <c r="L667" s="22">
        <f t="shared" si="188"/>
        <v>1</v>
      </c>
      <c r="M667" s="22">
        <f t="shared" si="188"/>
        <v>1</v>
      </c>
      <c r="N667" s="22">
        <f t="shared" si="188"/>
        <v>1</v>
      </c>
      <c r="O667" s="22">
        <f t="shared" si="188"/>
        <v>1</v>
      </c>
      <c r="P667" s="22">
        <f t="shared" si="188"/>
        <v>1</v>
      </c>
      <c r="Q667" s="22">
        <f t="shared" si="188"/>
        <v>1</v>
      </c>
      <c r="R667" s="22">
        <f t="shared" si="188"/>
        <v>1</v>
      </c>
      <c r="S667" s="22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5"/>
      <c r="AM667" s="5"/>
      <c r="AN667" s="5"/>
      <c r="AO667" s="5"/>
      <c r="AP667" s="5"/>
      <c r="AQ667" s="4"/>
    </row>
    <row r="668" spans="1:43" ht="12.75">
      <c r="A668" s="2"/>
      <c r="B668" s="3"/>
      <c r="C668" s="2" t="str">
        <f>C633</f>
        <v> 1.2. Приходи од финансирања</v>
      </c>
      <c r="D668" s="2"/>
      <c r="E668" s="2"/>
      <c r="F668" s="22">
        <f aca="true" t="shared" si="189" ref="F668:R668">F633/F$631</f>
        <v>0</v>
      </c>
      <c r="G668" s="22">
        <f t="shared" si="189"/>
        <v>0</v>
      </c>
      <c r="H668" s="22">
        <f t="shared" si="189"/>
        <v>0</v>
      </c>
      <c r="I668" s="22">
        <f t="shared" si="189"/>
        <v>0</v>
      </c>
      <c r="J668" s="22">
        <f t="shared" si="189"/>
        <v>0</v>
      </c>
      <c r="K668" s="22">
        <f t="shared" si="189"/>
        <v>0</v>
      </c>
      <c r="L668" s="22">
        <f t="shared" si="189"/>
        <v>0</v>
      </c>
      <c r="M668" s="22">
        <f t="shared" si="189"/>
        <v>0</v>
      </c>
      <c r="N668" s="22">
        <f t="shared" si="189"/>
        <v>0</v>
      </c>
      <c r="O668" s="22">
        <f t="shared" si="189"/>
        <v>0</v>
      </c>
      <c r="P668" s="22">
        <f t="shared" si="189"/>
        <v>0</v>
      </c>
      <c r="Q668" s="22">
        <f t="shared" si="189"/>
        <v>0</v>
      </c>
      <c r="R668" s="22">
        <f t="shared" si="189"/>
        <v>0</v>
      </c>
      <c r="S668" s="22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5"/>
      <c r="AM668" s="5"/>
      <c r="AN668" s="5"/>
      <c r="AO668" s="5"/>
      <c r="AP668" s="5"/>
      <c r="AQ668" s="4"/>
    </row>
    <row r="669" spans="1:43" ht="12.75">
      <c r="A669" s="2"/>
      <c r="B669" s="3"/>
      <c r="C669" s="2" t="str">
        <f>C634</f>
        <v> 1.3. Остали приходи</v>
      </c>
      <c r="D669" s="2"/>
      <c r="E669" s="2"/>
      <c r="F669" s="22">
        <f aca="true" t="shared" si="190" ref="F669:R669">F634/F$631</f>
        <v>0</v>
      </c>
      <c r="G669" s="22">
        <f t="shared" si="190"/>
        <v>0</v>
      </c>
      <c r="H669" s="22">
        <f t="shared" si="190"/>
        <v>0</v>
      </c>
      <c r="I669" s="22">
        <f t="shared" si="190"/>
        <v>0</v>
      </c>
      <c r="J669" s="22">
        <f t="shared" si="190"/>
        <v>0</v>
      </c>
      <c r="K669" s="22">
        <f t="shared" si="190"/>
        <v>0</v>
      </c>
      <c r="L669" s="22">
        <f t="shared" si="190"/>
        <v>0</v>
      </c>
      <c r="M669" s="22">
        <f t="shared" si="190"/>
        <v>0</v>
      </c>
      <c r="N669" s="22">
        <f t="shared" si="190"/>
        <v>0</v>
      </c>
      <c r="O669" s="22">
        <f t="shared" si="190"/>
        <v>0</v>
      </c>
      <c r="P669" s="22">
        <f t="shared" si="190"/>
        <v>0</v>
      </c>
      <c r="Q669" s="22">
        <f t="shared" si="190"/>
        <v>0</v>
      </c>
      <c r="R669" s="22">
        <f t="shared" si="190"/>
        <v>0</v>
      </c>
      <c r="S669" s="22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5"/>
      <c r="AM669" s="5"/>
      <c r="AN669" s="5"/>
      <c r="AO669" s="5"/>
      <c r="AP669" s="5"/>
      <c r="AQ669" s="4"/>
    </row>
    <row r="670" spans="1:43" ht="12.75">
      <c r="A670" s="2"/>
      <c r="B670" s="3"/>
      <c r="C670" s="2"/>
      <c r="D670" s="2"/>
      <c r="E670" s="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5"/>
      <c r="AM670" s="5"/>
      <c r="AN670" s="5"/>
      <c r="AO670" s="5"/>
      <c r="AP670" s="5"/>
      <c r="AQ670" s="4"/>
    </row>
    <row r="671" spans="1:43" ht="12.75">
      <c r="A671" s="2"/>
      <c r="B671" s="3">
        <f>B636</f>
        <v>2</v>
      </c>
      <c r="C671" s="9" t="str">
        <f>C636</f>
        <v>Директни трошкви</v>
      </c>
      <c r="D671" s="9"/>
      <c r="E671" s="9"/>
      <c r="F671" s="22">
        <f aca="true" t="shared" si="191" ref="F671:R671">F636/F$631</f>
        <v>0.32973621103117506</v>
      </c>
      <c r="G671" s="22">
        <f t="shared" si="191"/>
        <v>0.2714708785784798</v>
      </c>
      <c r="H671" s="22">
        <f t="shared" si="191"/>
        <v>0.2358490566037736</v>
      </c>
      <c r="I671" s="22">
        <f t="shared" si="191"/>
        <v>0.16634335596508246</v>
      </c>
      <c r="J671" s="22">
        <f t="shared" si="191"/>
        <v>0.16634335596508246</v>
      </c>
      <c r="K671" s="22">
        <f t="shared" si="191"/>
        <v>0.17132867132867133</v>
      </c>
      <c r="L671" s="22">
        <f t="shared" si="191"/>
        <v>0.16609735269000853</v>
      </c>
      <c r="M671" s="22">
        <f t="shared" si="191"/>
        <v>0.176497277676951</v>
      </c>
      <c r="N671" s="22">
        <f t="shared" si="191"/>
        <v>0.2077991452991453</v>
      </c>
      <c r="O671" s="22">
        <f t="shared" si="191"/>
        <v>0.2308605341246291</v>
      </c>
      <c r="P671" s="22">
        <f t="shared" si="191"/>
        <v>0.2695772695772696</v>
      </c>
      <c r="Q671" s="22">
        <f t="shared" si="191"/>
        <v>0.2927012791572611</v>
      </c>
      <c r="R671" s="22">
        <f t="shared" si="191"/>
        <v>0.20925352253422605</v>
      </c>
      <c r="S671" s="22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5"/>
      <c r="AM671" s="5"/>
      <c r="AN671" s="5"/>
      <c r="AO671" s="5"/>
      <c r="AP671" s="5"/>
      <c r="AQ671" s="4"/>
    </row>
    <row r="672" spans="1:43" ht="12.75">
      <c r="A672" s="2"/>
      <c r="B672" s="3"/>
      <c r="C672" s="2"/>
      <c r="D672" s="2"/>
      <c r="E672" s="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5"/>
      <c r="AM672" s="5"/>
      <c r="AN672" s="5"/>
      <c r="AO672" s="5"/>
      <c r="AP672" s="5"/>
      <c r="AQ672" s="4"/>
    </row>
    <row r="673" spans="1:43" ht="12.75">
      <c r="A673" s="2"/>
      <c r="B673" s="3">
        <f>B638</f>
        <v>3</v>
      </c>
      <c r="C673" s="9" t="str">
        <f>C638</f>
        <v>Бруто трошкови рада</v>
      </c>
      <c r="D673" s="9"/>
      <c r="E673" s="9"/>
      <c r="F673" s="22">
        <f aca="true" t="shared" si="192" ref="F673:R673">F638/F$631</f>
        <v>1.4583453237410071</v>
      </c>
      <c r="G673" s="22">
        <f t="shared" si="192"/>
        <v>1.2006515301085883</v>
      </c>
      <c r="H673" s="22">
        <f t="shared" si="192"/>
        <v>1.0431046312178387</v>
      </c>
      <c r="I673" s="22">
        <f t="shared" si="192"/>
        <v>0.5898448108632396</v>
      </c>
      <c r="J673" s="22">
        <f t="shared" si="192"/>
        <v>0.5898448108632396</v>
      </c>
      <c r="K673" s="22">
        <f t="shared" si="192"/>
        <v>0.6075224775224776</v>
      </c>
      <c r="L673" s="22">
        <f t="shared" si="192"/>
        <v>0.5193253629376601</v>
      </c>
      <c r="M673" s="22">
        <f t="shared" si="192"/>
        <v>0.5518421052631579</v>
      </c>
      <c r="N673" s="22">
        <f t="shared" si="192"/>
        <v>0.6497115384615385</v>
      </c>
      <c r="O673" s="22">
        <f t="shared" si="192"/>
        <v>0.7218160237388724</v>
      </c>
      <c r="P673" s="22">
        <f t="shared" si="192"/>
        <v>0.8428690228690229</v>
      </c>
      <c r="Q673" s="22">
        <f t="shared" si="192"/>
        <v>0.9151693002257336</v>
      </c>
      <c r="R673" s="22">
        <f t="shared" si="192"/>
        <v>0.7292455281303087</v>
      </c>
      <c r="S673" s="22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5"/>
      <c r="AM673" s="5"/>
      <c r="AN673" s="5"/>
      <c r="AO673" s="5"/>
      <c r="AP673" s="5"/>
      <c r="AQ673" s="4"/>
    </row>
    <row r="674" spans="1:43" ht="12.75">
      <c r="A674" s="2"/>
      <c r="B674" s="3"/>
      <c r="C674" s="2"/>
      <c r="D674" s="2"/>
      <c r="E674" s="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5"/>
      <c r="AM674" s="5"/>
      <c r="AN674" s="5"/>
      <c r="AO674" s="5"/>
      <c r="AP674" s="5"/>
      <c r="AQ674" s="4"/>
    </row>
    <row r="675" spans="1:43" ht="12.75">
      <c r="A675" s="2"/>
      <c r="B675" s="3">
        <f>B640</f>
        <v>4</v>
      </c>
      <c r="C675" s="9" t="str">
        <f>C640</f>
        <v>Општи трошкови</v>
      </c>
      <c r="D675" s="9"/>
      <c r="E675" s="9"/>
      <c r="F675" s="22">
        <f aca="true" t="shared" si="193" ref="F675:R675">F640/F$631</f>
        <v>0.5155875299760192</v>
      </c>
      <c r="G675" s="22">
        <f t="shared" si="193"/>
        <v>0.6614017769002961</v>
      </c>
      <c r="H675" s="22">
        <f t="shared" si="193"/>
        <v>0.7118353344768439</v>
      </c>
      <c r="I675" s="22">
        <f t="shared" si="193"/>
        <v>0.2133850630455868</v>
      </c>
      <c r="J675" s="22">
        <f t="shared" si="193"/>
        <v>0.27158098933074687</v>
      </c>
      <c r="K675" s="22">
        <f t="shared" si="193"/>
        <v>0.2647352647352647</v>
      </c>
      <c r="L675" s="22">
        <f t="shared" si="193"/>
        <v>0.14090520922288644</v>
      </c>
      <c r="M675" s="22">
        <f t="shared" si="193"/>
        <v>0.14972776769509982</v>
      </c>
      <c r="N675" s="22">
        <f t="shared" si="193"/>
        <v>0.1762820512820513</v>
      </c>
      <c r="O675" s="22">
        <f t="shared" si="193"/>
        <v>0.19584569732937684</v>
      </c>
      <c r="P675" s="22">
        <f t="shared" si="193"/>
        <v>0.2286902286902287</v>
      </c>
      <c r="Q675" s="22">
        <f t="shared" si="193"/>
        <v>0.24830699774266365</v>
      </c>
      <c r="R675" s="22">
        <f t="shared" si="193"/>
        <v>0.27180973318676926</v>
      </c>
      <c r="S675" s="22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5"/>
      <c r="AM675" s="5"/>
      <c r="AN675" s="5"/>
      <c r="AO675" s="5"/>
      <c r="AP675" s="5"/>
      <c r="AQ675" s="4"/>
    </row>
    <row r="676" spans="1:43" ht="12.75">
      <c r="A676" s="2"/>
      <c r="B676" s="3"/>
      <c r="C676" s="2"/>
      <c r="D676" s="2"/>
      <c r="E676" s="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5"/>
      <c r="AM676" s="5"/>
      <c r="AN676" s="5"/>
      <c r="AO676" s="5"/>
      <c r="AP676" s="5"/>
      <c r="AQ676" s="4"/>
    </row>
    <row r="677" spans="1:43" ht="12.75">
      <c r="A677" s="2"/>
      <c r="B677" s="3">
        <f>B642</f>
        <v>5</v>
      </c>
      <c r="C677" s="9" t="str">
        <f>C642</f>
        <v>Трошкови по основу финансирања</v>
      </c>
      <c r="D677" s="9"/>
      <c r="E677" s="9"/>
      <c r="F677" s="22">
        <f aca="true" t="shared" si="194" ref="F677:R677">F642/F$631</f>
        <v>0</v>
      </c>
      <c r="G677" s="22">
        <f t="shared" si="194"/>
        <v>0</v>
      </c>
      <c r="H677" s="22">
        <f t="shared" si="194"/>
        <v>0</v>
      </c>
      <c r="I677" s="22">
        <f t="shared" si="194"/>
        <v>0</v>
      </c>
      <c r="J677" s="22">
        <f t="shared" si="194"/>
        <v>0</v>
      </c>
      <c r="K677" s="22">
        <f t="shared" si="194"/>
        <v>0</v>
      </c>
      <c r="L677" s="22">
        <f t="shared" si="194"/>
        <v>0</v>
      </c>
      <c r="M677" s="22">
        <f t="shared" si="194"/>
        <v>0</v>
      </c>
      <c r="N677" s="22">
        <f t="shared" si="194"/>
        <v>0</v>
      </c>
      <c r="O677" s="22">
        <f t="shared" si="194"/>
        <v>0</v>
      </c>
      <c r="P677" s="22">
        <f t="shared" si="194"/>
        <v>0</v>
      </c>
      <c r="Q677" s="22">
        <f t="shared" si="194"/>
        <v>0</v>
      </c>
      <c r="R677" s="22">
        <f t="shared" si="194"/>
        <v>0</v>
      </c>
      <c r="S677" s="22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5"/>
      <c r="AM677" s="5"/>
      <c r="AN677" s="5"/>
      <c r="AO677" s="5"/>
      <c r="AP677" s="5"/>
      <c r="AQ677" s="4"/>
    </row>
    <row r="678" spans="1:43" ht="12.75">
      <c r="A678" s="2"/>
      <c r="B678" s="3"/>
      <c r="C678" s="2"/>
      <c r="D678" s="2"/>
      <c r="E678" s="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5"/>
      <c r="AM678" s="5"/>
      <c r="AN678" s="5"/>
      <c r="AO678" s="5"/>
      <c r="AP678" s="5"/>
      <c r="AQ678" s="4"/>
    </row>
    <row r="679" spans="1:43" ht="12.75">
      <c r="A679" s="2"/>
      <c r="B679" s="3">
        <f>B644</f>
        <v>6</v>
      </c>
      <c r="C679" s="9" t="str">
        <f>C644</f>
        <v>Остали трошкови</v>
      </c>
      <c r="D679" s="9"/>
      <c r="E679" s="9"/>
      <c r="F679" s="22">
        <f aca="true" t="shared" si="195" ref="F679:R679">F644/F$631</f>
        <v>0</v>
      </c>
      <c r="G679" s="22">
        <f t="shared" si="195"/>
        <v>0</v>
      </c>
      <c r="H679" s="22">
        <f t="shared" si="195"/>
        <v>0</v>
      </c>
      <c r="I679" s="22">
        <f t="shared" si="195"/>
        <v>0</v>
      </c>
      <c r="J679" s="22">
        <f t="shared" si="195"/>
        <v>0</v>
      </c>
      <c r="K679" s="22">
        <f t="shared" si="195"/>
        <v>0</v>
      </c>
      <c r="L679" s="22">
        <f t="shared" si="195"/>
        <v>0</v>
      </c>
      <c r="M679" s="22">
        <f t="shared" si="195"/>
        <v>0</v>
      </c>
      <c r="N679" s="22">
        <f t="shared" si="195"/>
        <v>0</v>
      </c>
      <c r="O679" s="22">
        <f t="shared" si="195"/>
        <v>0</v>
      </c>
      <c r="P679" s="22">
        <f t="shared" si="195"/>
        <v>0</v>
      </c>
      <c r="Q679" s="22">
        <f t="shared" si="195"/>
        <v>0</v>
      </c>
      <c r="R679" s="22">
        <f t="shared" si="195"/>
        <v>0</v>
      </c>
      <c r="S679" s="22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5"/>
      <c r="AM679" s="5"/>
      <c r="AN679" s="5"/>
      <c r="AO679" s="5"/>
      <c r="AP679" s="5"/>
      <c r="AQ679" s="4"/>
    </row>
    <row r="680" spans="1:43" ht="12.75">
      <c r="A680" s="2"/>
      <c r="B680" s="3"/>
      <c r="C680" s="2"/>
      <c r="D680" s="2"/>
      <c r="E680" s="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5"/>
      <c r="AM680" s="5"/>
      <c r="AN680" s="5"/>
      <c r="AO680" s="5"/>
      <c r="AP680" s="5"/>
      <c r="AQ680" s="4"/>
    </row>
    <row r="681" spans="1:43" ht="12.75">
      <c r="A681" s="2"/>
      <c r="B681" s="3">
        <f>B646</f>
        <v>7</v>
      </c>
      <c r="C681" s="9" t="str">
        <f>C646</f>
        <v>Бруто контрибуција (1.1-2)</v>
      </c>
      <c r="D681" s="9"/>
      <c r="E681" s="9"/>
      <c r="F681" s="22">
        <f aca="true" t="shared" si="196" ref="F681:R681">F646/F$631</f>
        <v>0.670263788968825</v>
      </c>
      <c r="G681" s="22">
        <f t="shared" si="196"/>
        <v>0.7285291214215203</v>
      </c>
      <c r="H681" s="22">
        <f t="shared" si="196"/>
        <v>0.7641509433962265</v>
      </c>
      <c r="I681" s="22">
        <f t="shared" si="196"/>
        <v>0.8336566440349176</v>
      </c>
      <c r="J681" s="22">
        <f t="shared" si="196"/>
        <v>0.8336566440349176</v>
      </c>
      <c r="K681" s="22">
        <f t="shared" si="196"/>
        <v>0.8286713286713286</v>
      </c>
      <c r="L681" s="22">
        <f t="shared" si="196"/>
        <v>0.8339026473099914</v>
      </c>
      <c r="M681" s="22">
        <f t="shared" si="196"/>
        <v>0.823502722323049</v>
      </c>
      <c r="N681" s="22">
        <f t="shared" si="196"/>
        <v>0.7922008547008547</v>
      </c>
      <c r="O681" s="22">
        <f t="shared" si="196"/>
        <v>0.769139465875371</v>
      </c>
      <c r="P681" s="22">
        <f t="shared" si="196"/>
        <v>0.7304227304227304</v>
      </c>
      <c r="Q681" s="22">
        <f t="shared" si="196"/>
        <v>0.7072987208427389</v>
      </c>
      <c r="R681" s="22">
        <f t="shared" si="196"/>
        <v>0.790746477465774</v>
      </c>
      <c r="S681" s="22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5"/>
      <c r="AM681" s="5"/>
      <c r="AN681" s="5"/>
      <c r="AO681" s="5"/>
      <c r="AP681" s="5"/>
      <c r="AQ681" s="4"/>
    </row>
    <row r="682" spans="1:43" ht="12.75">
      <c r="A682" s="2"/>
      <c r="B682" s="3"/>
      <c r="C682" s="2"/>
      <c r="D682" s="2"/>
      <c r="E682" s="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5"/>
      <c r="AM682" s="5"/>
      <c r="AN682" s="5"/>
      <c r="AO682" s="5"/>
      <c r="AP682" s="5"/>
      <c r="AQ682" s="4"/>
    </row>
    <row r="683" spans="1:43" ht="12.75">
      <c r="A683" s="2"/>
      <c r="B683" s="3">
        <f>B648</f>
        <v>8</v>
      </c>
      <c r="C683" s="9" t="str">
        <f>C648</f>
        <v>Бруто профит (1-2-3-4-5-6)</v>
      </c>
      <c r="D683" s="9"/>
      <c r="E683" s="9"/>
      <c r="F683" s="22">
        <f aca="true" t="shared" si="197" ref="F683:R683">F648/F$631</f>
        <v>-1.3036690647482014</v>
      </c>
      <c r="G683" s="22">
        <f t="shared" si="197"/>
        <v>-1.1335241855873643</v>
      </c>
      <c r="H683" s="22">
        <f t="shared" si="197"/>
        <v>-0.9907890222984562</v>
      </c>
      <c r="I683" s="22">
        <f t="shared" si="197"/>
        <v>0.030426770126091175</v>
      </c>
      <c r="J683" s="22">
        <f t="shared" si="197"/>
        <v>-0.027769156159068865</v>
      </c>
      <c r="K683" s="22">
        <f t="shared" si="197"/>
        <v>-0.04358641358641359</v>
      </c>
      <c r="L683" s="22">
        <f t="shared" si="197"/>
        <v>0.1736720751494449</v>
      </c>
      <c r="M683" s="22">
        <f t="shared" si="197"/>
        <v>0.12193284936479129</v>
      </c>
      <c r="N683" s="22">
        <f t="shared" si="197"/>
        <v>-0.03379273504273504</v>
      </c>
      <c r="O683" s="22">
        <f t="shared" si="197"/>
        <v>-0.14852225519287834</v>
      </c>
      <c r="P683" s="22">
        <f t="shared" si="197"/>
        <v>-0.34113652113652115</v>
      </c>
      <c r="Q683" s="22">
        <f t="shared" si="197"/>
        <v>-0.4561775771256584</v>
      </c>
      <c r="R683" s="22">
        <f t="shared" si="197"/>
        <v>-0.21030878385130408</v>
      </c>
      <c r="S683" s="22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5"/>
      <c r="AM683" s="5"/>
      <c r="AN683" s="5"/>
      <c r="AO683" s="5"/>
      <c r="AP683" s="5"/>
      <c r="AQ683" s="4"/>
    </row>
    <row r="684" spans="1:43" ht="12.75">
      <c r="A684" s="2"/>
      <c r="B684" s="3"/>
      <c r="C684" s="2" t="str">
        <f>C649</f>
        <v> 8.1 Бруто профит из пословних активности</v>
      </c>
      <c r="D684" s="2"/>
      <c r="E684" s="2"/>
      <c r="F684" s="22">
        <f aca="true" t="shared" si="198" ref="F684:R684">F649/F$631</f>
        <v>-1.3036690647482014</v>
      </c>
      <c r="G684" s="22">
        <f t="shared" si="198"/>
        <v>-1.1335241855873643</v>
      </c>
      <c r="H684" s="22">
        <f t="shared" si="198"/>
        <v>-0.9907890222984562</v>
      </c>
      <c r="I684" s="22">
        <f t="shared" si="198"/>
        <v>0.030426770126091175</v>
      </c>
      <c r="J684" s="22">
        <f t="shared" si="198"/>
        <v>-0.027769156159068865</v>
      </c>
      <c r="K684" s="22">
        <f t="shared" si="198"/>
        <v>-0.04358641358641359</v>
      </c>
      <c r="L684" s="22">
        <f t="shared" si="198"/>
        <v>0.1736720751494449</v>
      </c>
      <c r="M684" s="22">
        <f t="shared" si="198"/>
        <v>0.12193284936479129</v>
      </c>
      <c r="N684" s="22">
        <f t="shared" si="198"/>
        <v>-0.03379273504273504</v>
      </c>
      <c r="O684" s="22">
        <f t="shared" si="198"/>
        <v>-0.14852225519287834</v>
      </c>
      <c r="P684" s="22">
        <f t="shared" si="198"/>
        <v>-0.34113652113652115</v>
      </c>
      <c r="Q684" s="22">
        <f t="shared" si="198"/>
        <v>-0.4561775771256584</v>
      </c>
      <c r="R684" s="22">
        <f t="shared" si="198"/>
        <v>-0.21030878385130408</v>
      </c>
      <c r="S684" s="22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5"/>
      <c r="AM684" s="5"/>
      <c r="AN684" s="5"/>
      <c r="AO684" s="5"/>
      <c r="AP684" s="5"/>
      <c r="AQ684" s="4"/>
    </row>
    <row r="685" spans="1:43" ht="12.75">
      <c r="A685" s="2"/>
      <c r="B685" s="3"/>
      <c r="C685" s="2" t="str">
        <f>C650</f>
        <v> 8.2. Бруто профит из финансијских активности</v>
      </c>
      <c r="D685" s="2"/>
      <c r="E685" s="2"/>
      <c r="F685" s="22">
        <f aca="true" t="shared" si="199" ref="F685:R685">F650/F$631</f>
        <v>0</v>
      </c>
      <c r="G685" s="22">
        <f t="shared" si="199"/>
        <v>0</v>
      </c>
      <c r="H685" s="22">
        <f t="shared" si="199"/>
        <v>0</v>
      </c>
      <c r="I685" s="22">
        <f t="shared" si="199"/>
        <v>0</v>
      </c>
      <c r="J685" s="22">
        <f t="shared" si="199"/>
        <v>0</v>
      </c>
      <c r="K685" s="22">
        <f t="shared" si="199"/>
        <v>0</v>
      </c>
      <c r="L685" s="22">
        <f t="shared" si="199"/>
        <v>0</v>
      </c>
      <c r="M685" s="22">
        <f t="shared" si="199"/>
        <v>0</v>
      </c>
      <c r="N685" s="22">
        <f t="shared" si="199"/>
        <v>0</v>
      </c>
      <c r="O685" s="22">
        <f t="shared" si="199"/>
        <v>0</v>
      </c>
      <c r="P685" s="22">
        <f t="shared" si="199"/>
        <v>0</v>
      </c>
      <c r="Q685" s="22">
        <f t="shared" si="199"/>
        <v>0</v>
      </c>
      <c r="R685" s="22">
        <f t="shared" si="199"/>
        <v>0</v>
      </c>
      <c r="S685" s="22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5"/>
      <c r="AM685" s="5"/>
      <c r="AN685" s="5"/>
      <c r="AO685" s="5"/>
      <c r="AP685" s="5"/>
      <c r="AQ685" s="4"/>
    </row>
    <row r="686" spans="1:43" ht="12.75">
      <c r="A686" s="2"/>
      <c r="B686" s="3"/>
      <c r="C686" s="2" t="str">
        <f>C651</f>
        <v> 8.3. Бруто профит од осталих активности</v>
      </c>
      <c r="D686" s="2"/>
      <c r="E686" s="2"/>
      <c r="F686" s="22">
        <f aca="true" t="shared" si="200" ref="F686:R686">F651/F$631</f>
        <v>0</v>
      </c>
      <c r="G686" s="22">
        <f t="shared" si="200"/>
        <v>0</v>
      </c>
      <c r="H686" s="22">
        <f t="shared" si="200"/>
        <v>0</v>
      </c>
      <c r="I686" s="22">
        <f t="shared" si="200"/>
        <v>0</v>
      </c>
      <c r="J686" s="22">
        <f t="shared" si="200"/>
        <v>0</v>
      </c>
      <c r="K686" s="22">
        <f t="shared" si="200"/>
        <v>0</v>
      </c>
      <c r="L686" s="22">
        <f t="shared" si="200"/>
        <v>0</v>
      </c>
      <c r="M686" s="22">
        <f t="shared" si="200"/>
        <v>0</v>
      </c>
      <c r="N686" s="22">
        <f t="shared" si="200"/>
        <v>0</v>
      </c>
      <c r="O686" s="22">
        <f t="shared" si="200"/>
        <v>0</v>
      </c>
      <c r="P686" s="22">
        <f t="shared" si="200"/>
        <v>0</v>
      </c>
      <c r="Q686" s="22">
        <f t="shared" si="200"/>
        <v>0</v>
      </c>
      <c r="R686" s="22">
        <f t="shared" si="200"/>
        <v>0</v>
      </c>
      <c r="S686" s="22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5"/>
      <c r="AM686" s="5"/>
      <c r="AN686" s="5"/>
      <c r="AO686" s="5"/>
      <c r="AP686" s="5"/>
      <c r="AQ686" s="4"/>
    </row>
    <row r="687" spans="1:43" ht="12.75">
      <c r="A687" s="2"/>
      <c r="B687" s="3"/>
      <c r="C687" s="2"/>
      <c r="D687" s="2"/>
      <c r="E687" s="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5"/>
      <c r="AM687" s="5"/>
      <c r="AN687" s="5"/>
      <c r="AO687" s="5"/>
      <c r="AP687" s="5"/>
      <c r="AQ687" s="4"/>
    </row>
    <row r="688" spans="1:43" ht="12.75">
      <c r="A688" s="2"/>
      <c r="B688" s="3">
        <f>B653</f>
        <v>9</v>
      </c>
      <c r="C688" s="9" t="str">
        <f>C653</f>
        <v>Порез на бруто профит</v>
      </c>
      <c r="D688" s="9"/>
      <c r="E688" s="22">
        <f>E653</f>
        <v>0</v>
      </c>
      <c r="F688" s="22">
        <f aca="true" t="shared" si="201" ref="F688:R688">F653/F$631</f>
        <v>0</v>
      </c>
      <c r="G688" s="22">
        <f t="shared" si="201"/>
        <v>0</v>
      </c>
      <c r="H688" s="22">
        <f t="shared" si="201"/>
        <v>0</v>
      </c>
      <c r="I688" s="22">
        <f t="shared" si="201"/>
        <v>0</v>
      </c>
      <c r="J688" s="22">
        <f t="shared" si="201"/>
        <v>0</v>
      </c>
      <c r="K688" s="22">
        <f t="shared" si="201"/>
        <v>0</v>
      </c>
      <c r="L688" s="22">
        <f t="shared" si="201"/>
        <v>0</v>
      </c>
      <c r="M688" s="22">
        <f t="shared" si="201"/>
        <v>0</v>
      </c>
      <c r="N688" s="22">
        <f t="shared" si="201"/>
        <v>0</v>
      </c>
      <c r="O688" s="22">
        <f t="shared" si="201"/>
        <v>0</v>
      </c>
      <c r="P688" s="22">
        <f t="shared" si="201"/>
        <v>0</v>
      </c>
      <c r="Q688" s="22">
        <f t="shared" si="201"/>
        <v>0</v>
      </c>
      <c r="R688" s="22">
        <f t="shared" si="201"/>
        <v>0</v>
      </c>
      <c r="S688" s="22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5"/>
      <c r="AM688" s="5"/>
      <c r="AN688" s="5"/>
      <c r="AO688" s="5"/>
      <c r="AP688" s="5"/>
      <c r="AQ688" s="4"/>
    </row>
    <row r="689" spans="1:43" ht="12.75">
      <c r="A689" s="2"/>
      <c r="B689" s="3"/>
      <c r="C689" s="2"/>
      <c r="D689" s="2"/>
      <c r="E689" s="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5"/>
      <c r="AM689" s="5"/>
      <c r="AN689" s="5"/>
      <c r="AO689" s="5"/>
      <c r="AP689" s="5"/>
      <c r="AQ689" s="4"/>
    </row>
    <row r="690" spans="1:43" ht="12.75">
      <c r="A690" s="2"/>
      <c r="B690" s="3">
        <f>B655</f>
        <v>10</v>
      </c>
      <c r="C690" s="9" t="str">
        <f>C655</f>
        <v>Нето профит (9-10)</v>
      </c>
      <c r="D690" s="9"/>
      <c r="E690" s="9"/>
      <c r="F690" s="22">
        <f aca="true" t="shared" si="202" ref="F690:R690">F655/F$631</f>
        <v>-1.3036690647482014</v>
      </c>
      <c r="G690" s="22">
        <f t="shared" si="202"/>
        <v>-1.1335241855873643</v>
      </c>
      <c r="H690" s="22">
        <f t="shared" si="202"/>
        <v>-0.9907890222984562</v>
      </c>
      <c r="I690" s="22">
        <f t="shared" si="202"/>
        <v>0.030426770126091175</v>
      </c>
      <c r="J690" s="22">
        <f t="shared" si="202"/>
        <v>-0.027769156159068865</v>
      </c>
      <c r="K690" s="22">
        <f t="shared" si="202"/>
        <v>-0.04358641358641359</v>
      </c>
      <c r="L690" s="22">
        <f t="shared" si="202"/>
        <v>0.1736720751494449</v>
      </c>
      <c r="M690" s="22">
        <f t="shared" si="202"/>
        <v>0.12193284936479129</v>
      </c>
      <c r="N690" s="22">
        <f t="shared" si="202"/>
        <v>-0.03379273504273504</v>
      </c>
      <c r="O690" s="22">
        <f t="shared" si="202"/>
        <v>-0.14852225519287834</v>
      </c>
      <c r="P690" s="22">
        <f t="shared" si="202"/>
        <v>-0.34113652113652115</v>
      </c>
      <c r="Q690" s="22">
        <f t="shared" si="202"/>
        <v>-0.4561775771256584</v>
      </c>
      <c r="R690" s="22">
        <f t="shared" si="202"/>
        <v>-0.21030878385130408</v>
      </c>
      <c r="S690" s="22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5"/>
      <c r="AM690" s="5"/>
      <c r="AN690" s="5"/>
      <c r="AO690" s="5"/>
      <c r="AP690" s="5"/>
      <c r="AQ690" s="4"/>
    </row>
    <row r="691" spans="1:43" ht="12.75">
      <c r="A691" s="2"/>
      <c r="B691" s="16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22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5"/>
      <c r="AM691" s="5"/>
      <c r="AN691" s="5"/>
      <c r="AO691" s="5"/>
      <c r="AP691" s="5"/>
      <c r="AQ691" s="4"/>
    </row>
    <row r="692" spans="1:43" ht="12.75">
      <c r="A692" s="2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2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5"/>
      <c r="AM692" s="5"/>
      <c r="AN692" s="5"/>
      <c r="AO692" s="5"/>
      <c r="AP692" s="5"/>
      <c r="AQ692" s="4"/>
    </row>
    <row r="693" spans="1:43" ht="12.75">
      <c r="A693" s="7">
        <v>9</v>
      </c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2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5"/>
      <c r="AM693" s="5"/>
      <c r="AN693" s="5"/>
      <c r="AO693" s="5"/>
      <c r="AP693" s="5"/>
      <c r="AQ693" s="4"/>
    </row>
    <row r="694" spans="1:43" ht="12.75">
      <c r="A694" s="2"/>
      <c r="B694" s="6" t="s">
        <v>286</v>
      </c>
      <c r="C694" s="7" t="s">
        <v>287</v>
      </c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2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5"/>
      <c r="AM694" s="5"/>
      <c r="AN694" s="5"/>
      <c r="AO694" s="5"/>
      <c r="AP694" s="5"/>
      <c r="AQ694" s="4"/>
    </row>
    <row r="695" spans="1:43" ht="12.75">
      <c r="A695" s="2"/>
      <c r="B695" s="6"/>
      <c r="C695" s="7" t="s">
        <v>288</v>
      </c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2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5"/>
      <c r="AM695" s="5"/>
      <c r="AN695" s="5"/>
      <c r="AO695" s="5"/>
      <c r="AP695" s="5"/>
      <c r="AQ695" s="4"/>
    </row>
    <row r="696" spans="1:43" ht="12.75">
      <c r="A696" s="2"/>
      <c r="B696" s="3"/>
      <c r="C696" s="2"/>
      <c r="D696" s="2"/>
      <c r="E696" s="2"/>
      <c r="F696" s="2" t="str">
        <f>D8</f>
        <v> - евра</v>
      </c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2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5"/>
      <c r="AM696" s="5"/>
      <c r="AN696" s="5"/>
      <c r="AO696" s="5"/>
      <c r="AP696" s="5"/>
      <c r="AQ696" s="4"/>
    </row>
    <row r="697" spans="1:43" ht="12.75">
      <c r="A697" s="2"/>
      <c r="B697" s="10" t="str">
        <f>B110</f>
        <v>Р.б.</v>
      </c>
      <c r="C697" s="12" t="str">
        <f>C495</f>
        <v>  О п и с</v>
      </c>
      <c r="D697" s="12"/>
      <c r="E697" s="12" t="str">
        <f>+E588</f>
        <v> Почетно </v>
      </c>
      <c r="F697" s="20"/>
      <c r="G697" s="20" t="str">
        <f>G110</f>
        <v>  По месецима</v>
      </c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12" t="str">
        <f>R110</f>
        <v>  Укупно</v>
      </c>
      <c r="S697" s="22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5"/>
      <c r="AM697" s="5"/>
      <c r="AN697" s="5"/>
      <c r="AO697" s="5"/>
      <c r="AP697" s="5"/>
      <c r="AQ697" s="4"/>
    </row>
    <row r="698" spans="1:43" ht="12.75">
      <c r="A698" s="2"/>
      <c r="B698" s="16" t="str">
        <f>B111</f>
        <v> </v>
      </c>
      <c r="C698" s="17" t="s">
        <v>34</v>
      </c>
      <c r="D698" s="17"/>
      <c r="E698" s="17" t="str">
        <f>+E589</f>
        <v>    стање</v>
      </c>
      <c r="F698" s="17" t="str">
        <f aca="true" t="shared" si="203" ref="F698:Q698">D11</f>
        <v>        1</v>
      </c>
      <c r="G698" s="17" t="str">
        <f t="shared" si="203"/>
        <v>        2</v>
      </c>
      <c r="H698" s="17" t="str">
        <f t="shared" si="203"/>
        <v>        3</v>
      </c>
      <c r="I698" s="17" t="str">
        <f t="shared" si="203"/>
        <v>        4</v>
      </c>
      <c r="J698" s="17" t="str">
        <f t="shared" si="203"/>
        <v>        5</v>
      </c>
      <c r="K698" s="17" t="str">
        <f t="shared" si="203"/>
        <v>        6</v>
      </c>
      <c r="L698" s="17" t="str">
        <f t="shared" si="203"/>
        <v>        7</v>
      </c>
      <c r="M698" s="17" t="str">
        <f t="shared" si="203"/>
        <v>        8</v>
      </c>
      <c r="N698" s="17" t="str">
        <f t="shared" si="203"/>
        <v>        9</v>
      </c>
      <c r="O698" s="17" t="str">
        <f t="shared" si="203"/>
        <v>        10</v>
      </c>
      <c r="P698" s="17" t="str">
        <f t="shared" si="203"/>
        <v>        11</v>
      </c>
      <c r="Q698" s="17" t="str">
        <f t="shared" si="203"/>
        <v>        12</v>
      </c>
      <c r="R698" s="17" t="str">
        <f>R111</f>
        <v> </v>
      </c>
      <c r="S698" s="22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5"/>
      <c r="AM698" s="5"/>
      <c r="AN698" s="5"/>
      <c r="AO698" s="5"/>
      <c r="AP698" s="5"/>
      <c r="AQ698" s="4"/>
    </row>
    <row r="699" spans="1:43" ht="12.75">
      <c r="A699" s="2"/>
      <c r="B699" s="3"/>
      <c r="C699" s="2"/>
      <c r="D699" s="2"/>
      <c r="E699" s="2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22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5"/>
      <c r="AM699" s="5"/>
      <c r="AN699" s="5"/>
      <c r="AO699" s="5"/>
      <c r="AP699" s="5"/>
      <c r="AQ699" s="4"/>
    </row>
    <row r="700" spans="1:43" ht="12.75">
      <c r="A700" s="2"/>
      <c r="B700" s="3">
        <v>1</v>
      </c>
      <c r="C700" s="9" t="s">
        <v>289</v>
      </c>
      <c r="D700" s="9"/>
      <c r="E700" s="9"/>
      <c r="F700" s="9">
        <f aca="true" t="shared" si="204" ref="F700:Q700">F631</f>
        <v>41700</v>
      </c>
      <c r="G700" s="9">
        <f t="shared" si="204"/>
        <v>50650</v>
      </c>
      <c r="H700" s="9">
        <f t="shared" si="204"/>
        <v>58300</v>
      </c>
      <c r="I700" s="9">
        <f t="shared" si="204"/>
        <v>103100</v>
      </c>
      <c r="J700" s="9">
        <f t="shared" si="204"/>
        <v>103100</v>
      </c>
      <c r="K700" s="9">
        <f t="shared" si="204"/>
        <v>100100</v>
      </c>
      <c r="L700" s="9">
        <f t="shared" si="204"/>
        <v>117100</v>
      </c>
      <c r="M700" s="9">
        <f t="shared" si="204"/>
        <v>110200</v>
      </c>
      <c r="N700" s="9">
        <f t="shared" si="204"/>
        <v>93600</v>
      </c>
      <c r="O700" s="9">
        <f t="shared" si="204"/>
        <v>84250</v>
      </c>
      <c r="P700" s="9">
        <f t="shared" si="204"/>
        <v>72150</v>
      </c>
      <c r="Q700" s="9">
        <f t="shared" si="204"/>
        <v>66450</v>
      </c>
      <c r="R700" s="9">
        <f>SUM(F700:Q700)</f>
        <v>1000700</v>
      </c>
      <c r="S700" s="22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5"/>
      <c r="AM700" s="5"/>
      <c r="AN700" s="5"/>
      <c r="AO700" s="5"/>
      <c r="AP700" s="5"/>
      <c r="AQ700" s="4"/>
    </row>
    <row r="701" spans="1:43" ht="12.75">
      <c r="A701" s="2"/>
      <c r="B701" s="3"/>
      <c r="C701" s="2"/>
      <c r="D701" s="2"/>
      <c r="E701" s="2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22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5"/>
      <c r="AM701" s="5"/>
      <c r="AN701" s="5"/>
      <c r="AO701" s="5"/>
      <c r="AP701" s="5"/>
      <c r="AQ701" s="4"/>
    </row>
    <row r="702" spans="1:43" ht="12.75">
      <c r="A702" s="2"/>
      <c r="B702" s="3">
        <v>2</v>
      </c>
      <c r="C702" s="9" t="s">
        <v>290</v>
      </c>
      <c r="D702" s="9"/>
      <c r="E702" s="9"/>
      <c r="F702" s="9">
        <f aca="true" t="shared" si="205" ref="F702:Q702">SUM(F703:F708)</f>
        <v>96063</v>
      </c>
      <c r="G702" s="9">
        <f t="shared" si="205"/>
        <v>108063</v>
      </c>
      <c r="H702" s="9">
        <f t="shared" si="205"/>
        <v>116063</v>
      </c>
      <c r="I702" s="9">
        <f t="shared" si="205"/>
        <v>99963</v>
      </c>
      <c r="J702" s="9">
        <f t="shared" si="205"/>
        <v>105963</v>
      </c>
      <c r="K702" s="9">
        <f t="shared" si="205"/>
        <v>104463</v>
      </c>
      <c r="L702" s="9">
        <f t="shared" si="205"/>
        <v>96763</v>
      </c>
      <c r="M702" s="9">
        <f t="shared" si="205"/>
        <v>96763</v>
      </c>
      <c r="N702" s="9">
        <f t="shared" si="205"/>
        <v>96763</v>
      </c>
      <c r="O702" s="9">
        <f t="shared" si="205"/>
        <v>96763</v>
      </c>
      <c r="P702" s="9">
        <f t="shared" si="205"/>
        <v>96763</v>
      </c>
      <c r="Q702" s="9">
        <f t="shared" si="205"/>
        <v>96763</v>
      </c>
      <c r="R702" s="9">
        <f aca="true" t="shared" si="206" ref="R702:R708">SUM(F702:Q702)</f>
        <v>1211156</v>
      </c>
      <c r="S702" s="2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5"/>
      <c r="AM702" s="5"/>
      <c r="AN702" s="5"/>
      <c r="AO702" s="5"/>
      <c r="AP702" s="5"/>
      <c r="AQ702" s="4"/>
    </row>
    <row r="703" spans="1:43" ht="12.75">
      <c r="A703" s="2"/>
      <c r="B703" s="3"/>
      <c r="C703" s="9" t="s">
        <v>291</v>
      </c>
      <c r="D703" s="2"/>
      <c r="E703" s="2"/>
      <c r="F703" s="9">
        <f aca="true" t="shared" si="207" ref="F703:Q703">F636</f>
        <v>13750</v>
      </c>
      <c r="G703" s="9">
        <f t="shared" si="207"/>
        <v>13750</v>
      </c>
      <c r="H703" s="9">
        <f t="shared" si="207"/>
        <v>13750</v>
      </c>
      <c r="I703" s="9">
        <f t="shared" si="207"/>
        <v>17150</v>
      </c>
      <c r="J703" s="9">
        <f t="shared" si="207"/>
        <v>17150</v>
      </c>
      <c r="K703" s="9">
        <f t="shared" si="207"/>
        <v>17150</v>
      </c>
      <c r="L703" s="9">
        <f t="shared" si="207"/>
        <v>19450</v>
      </c>
      <c r="M703" s="9">
        <f t="shared" si="207"/>
        <v>19450</v>
      </c>
      <c r="N703" s="9">
        <f t="shared" si="207"/>
        <v>19450</v>
      </c>
      <c r="O703" s="9">
        <f t="shared" si="207"/>
        <v>19450</v>
      </c>
      <c r="P703" s="9">
        <f t="shared" si="207"/>
        <v>19450</v>
      </c>
      <c r="Q703" s="9">
        <f t="shared" si="207"/>
        <v>19450</v>
      </c>
      <c r="R703" s="9">
        <f t="shared" si="206"/>
        <v>209400</v>
      </c>
      <c r="S703" s="22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5"/>
      <c r="AM703" s="5"/>
      <c r="AN703" s="5"/>
      <c r="AO703" s="5"/>
      <c r="AP703" s="5"/>
      <c r="AQ703" s="4"/>
    </row>
    <row r="704" spans="1:43" ht="12.75">
      <c r="A704" s="2"/>
      <c r="B704" s="3"/>
      <c r="C704" s="9" t="s">
        <v>292</v>
      </c>
      <c r="D704" s="2"/>
      <c r="E704" s="2"/>
      <c r="F704" s="9">
        <f aca="true" t="shared" si="208" ref="F704:Q704">F638</f>
        <v>60813</v>
      </c>
      <c r="G704" s="9">
        <f t="shared" si="208"/>
        <v>60813</v>
      </c>
      <c r="H704" s="9">
        <f t="shared" si="208"/>
        <v>60813</v>
      </c>
      <c r="I704" s="9">
        <f t="shared" si="208"/>
        <v>60813</v>
      </c>
      <c r="J704" s="9">
        <f t="shared" si="208"/>
        <v>60813</v>
      </c>
      <c r="K704" s="9">
        <f t="shared" si="208"/>
        <v>60813</v>
      </c>
      <c r="L704" s="9">
        <f t="shared" si="208"/>
        <v>60813</v>
      </c>
      <c r="M704" s="9">
        <f t="shared" si="208"/>
        <v>60813</v>
      </c>
      <c r="N704" s="9">
        <f t="shared" si="208"/>
        <v>60813</v>
      </c>
      <c r="O704" s="9">
        <f t="shared" si="208"/>
        <v>60813</v>
      </c>
      <c r="P704" s="9">
        <f t="shared" si="208"/>
        <v>60813</v>
      </c>
      <c r="Q704" s="9">
        <f t="shared" si="208"/>
        <v>60813</v>
      </c>
      <c r="R704" s="9">
        <f t="shared" si="206"/>
        <v>729756</v>
      </c>
      <c r="S704" s="22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5"/>
      <c r="AM704" s="5"/>
      <c r="AN704" s="5"/>
      <c r="AO704" s="5"/>
      <c r="AP704" s="5"/>
      <c r="AQ704" s="4"/>
    </row>
    <row r="705" spans="1:43" ht="12.75">
      <c r="A705" s="2"/>
      <c r="B705" s="3"/>
      <c r="C705" s="9" t="s">
        <v>293</v>
      </c>
      <c r="D705" s="2"/>
      <c r="E705" s="2"/>
      <c r="F705" s="9">
        <f aca="true" t="shared" si="209" ref="F705:Q705">F640-F497</f>
        <v>21500</v>
      </c>
      <c r="G705" s="9">
        <f t="shared" si="209"/>
        <v>33500</v>
      </c>
      <c r="H705" s="9">
        <f t="shared" si="209"/>
        <v>41500</v>
      </c>
      <c r="I705" s="9">
        <f t="shared" si="209"/>
        <v>22000</v>
      </c>
      <c r="J705" s="9">
        <f t="shared" si="209"/>
        <v>28000</v>
      </c>
      <c r="K705" s="9">
        <f t="shared" si="209"/>
        <v>26500</v>
      </c>
      <c r="L705" s="9">
        <f t="shared" si="209"/>
        <v>16500</v>
      </c>
      <c r="M705" s="9">
        <f t="shared" si="209"/>
        <v>16500</v>
      </c>
      <c r="N705" s="9">
        <f t="shared" si="209"/>
        <v>16500</v>
      </c>
      <c r="O705" s="9">
        <f t="shared" si="209"/>
        <v>16500</v>
      </c>
      <c r="P705" s="9">
        <f t="shared" si="209"/>
        <v>16500</v>
      </c>
      <c r="Q705" s="9">
        <f t="shared" si="209"/>
        <v>16500</v>
      </c>
      <c r="R705" s="9">
        <f t="shared" si="206"/>
        <v>272000</v>
      </c>
      <c r="S705" s="22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5"/>
      <c r="AM705" s="5"/>
      <c r="AN705" s="5"/>
      <c r="AO705" s="5"/>
      <c r="AP705" s="5"/>
      <c r="AQ705" s="4"/>
    </row>
    <row r="706" spans="1:43" ht="12.75">
      <c r="A706" s="2"/>
      <c r="B706" s="3"/>
      <c r="C706" s="9" t="s">
        <v>294</v>
      </c>
      <c r="D706" s="2"/>
      <c r="E706" s="2"/>
      <c r="F706" s="9">
        <f aca="true" t="shared" si="210" ref="F706:Q706">F642</f>
        <v>0</v>
      </c>
      <c r="G706" s="9">
        <f t="shared" si="210"/>
        <v>0</v>
      </c>
      <c r="H706" s="9">
        <f t="shared" si="210"/>
        <v>0</v>
      </c>
      <c r="I706" s="9">
        <f t="shared" si="210"/>
        <v>0</v>
      </c>
      <c r="J706" s="9">
        <f t="shared" si="210"/>
        <v>0</v>
      </c>
      <c r="K706" s="9">
        <f t="shared" si="210"/>
        <v>0</v>
      </c>
      <c r="L706" s="9">
        <f t="shared" si="210"/>
        <v>0</v>
      </c>
      <c r="M706" s="9">
        <f t="shared" si="210"/>
        <v>0</v>
      </c>
      <c r="N706" s="9">
        <f t="shared" si="210"/>
        <v>0</v>
      </c>
      <c r="O706" s="9">
        <f t="shared" si="210"/>
        <v>0</v>
      </c>
      <c r="P706" s="9">
        <f t="shared" si="210"/>
        <v>0</v>
      </c>
      <c r="Q706" s="9">
        <f t="shared" si="210"/>
        <v>0</v>
      </c>
      <c r="R706" s="9">
        <f t="shared" si="206"/>
        <v>0</v>
      </c>
      <c r="S706" s="22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5"/>
      <c r="AM706" s="5"/>
      <c r="AN706" s="5"/>
      <c r="AO706" s="5"/>
      <c r="AP706" s="5"/>
      <c r="AQ706" s="4"/>
    </row>
    <row r="707" spans="1:43" ht="12.75">
      <c r="A707" s="2"/>
      <c r="B707" s="3"/>
      <c r="C707" s="9" t="s">
        <v>295</v>
      </c>
      <c r="D707" s="2"/>
      <c r="E707" s="2"/>
      <c r="F707" s="9">
        <f aca="true" t="shared" si="211" ref="F707:Q707">F644</f>
        <v>0</v>
      </c>
      <c r="G707" s="9">
        <f t="shared" si="211"/>
        <v>0</v>
      </c>
      <c r="H707" s="9">
        <f t="shared" si="211"/>
        <v>0</v>
      </c>
      <c r="I707" s="9">
        <f t="shared" si="211"/>
        <v>0</v>
      </c>
      <c r="J707" s="9">
        <f t="shared" si="211"/>
        <v>0</v>
      </c>
      <c r="K707" s="9">
        <f t="shared" si="211"/>
        <v>0</v>
      </c>
      <c r="L707" s="9">
        <f t="shared" si="211"/>
        <v>0</v>
      </c>
      <c r="M707" s="9">
        <f t="shared" si="211"/>
        <v>0</v>
      </c>
      <c r="N707" s="9">
        <f t="shared" si="211"/>
        <v>0</v>
      </c>
      <c r="O707" s="9">
        <f t="shared" si="211"/>
        <v>0</v>
      </c>
      <c r="P707" s="9">
        <f t="shared" si="211"/>
        <v>0</v>
      </c>
      <c r="Q707" s="9">
        <f t="shared" si="211"/>
        <v>0</v>
      </c>
      <c r="R707" s="9">
        <f t="shared" si="206"/>
        <v>0</v>
      </c>
      <c r="S707" s="22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5"/>
      <c r="AM707" s="5"/>
      <c r="AN707" s="5"/>
      <c r="AO707" s="5"/>
      <c r="AP707" s="5"/>
      <c r="AQ707" s="4"/>
    </row>
    <row r="708" spans="1:43" ht="12.75">
      <c r="A708" s="2"/>
      <c r="B708" s="3"/>
      <c r="C708" s="9" t="s">
        <v>296</v>
      </c>
      <c r="D708" s="2"/>
      <c r="E708" s="2"/>
      <c r="F708" s="9">
        <f aca="true" t="shared" si="212" ref="F708:Q708">F653</f>
        <v>0</v>
      </c>
      <c r="G708" s="9">
        <f t="shared" si="212"/>
        <v>0</v>
      </c>
      <c r="H708" s="9">
        <f t="shared" si="212"/>
        <v>0</v>
      </c>
      <c r="I708" s="9">
        <f t="shared" si="212"/>
        <v>0</v>
      </c>
      <c r="J708" s="9">
        <f t="shared" si="212"/>
        <v>0</v>
      </c>
      <c r="K708" s="9">
        <f t="shared" si="212"/>
        <v>0</v>
      </c>
      <c r="L708" s="9">
        <f t="shared" si="212"/>
        <v>0</v>
      </c>
      <c r="M708" s="9">
        <f t="shared" si="212"/>
        <v>0</v>
      </c>
      <c r="N708" s="9">
        <f t="shared" si="212"/>
        <v>0</v>
      </c>
      <c r="O708" s="9">
        <f t="shared" si="212"/>
        <v>0</v>
      </c>
      <c r="P708" s="9">
        <f t="shared" si="212"/>
        <v>0</v>
      </c>
      <c r="Q708" s="9">
        <f t="shared" si="212"/>
        <v>0</v>
      </c>
      <c r="R708" s="9">
        <f t="shared" si="206"/>
        <v>0</v>
      </c>
      <c r="S708" s="22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5"/>
      <c r="AM708" s="5"/>
      <c r="AN708" s="5"/>
      <c r="AO708" s="5"/>
      <c r="AP708" s="5"/>
      <c r="AQ708" s="4"/>
    </row>
    <row r="709" spans="1:43" ht="12.75">
      <c r="A709" s="2"/>
      <c r="B709" s="3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22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5"/>
      <c r="AM709" s="5"/>
      <c r="AN709" s="5"/>
      <c r="AO709" s="5"/>
      <c r="AP709" s="5"/>
      <c r="AQ709" s="4"/>
    </row>
    <row r="710" spans="1:43" ht="12.75">
      <c r="A710" s="2"/>
      <c r="B710" s="3">
        <v>3</v>
      </c>
      <c r="C710" s="9" t="s">
        <v>297</v>
      </c>
      <c r="D710" s="9"/>
      <c r="E710" s="9"/>
      <c r="F710" s="9">
        <f aca="true" t="shared" si="213" ref="F710:Q710">F700-F702</f>
        <v>-54363</v>
      </c>
      <c r="G710" s="9">
        <f t="shared" si="213"/>
        <v>-57413</v>
      </c>
      <c r="H710" s="9">
        <f t="shared" si="213"/>
        <v>-57763</v>
      </c>
      <c r="I710" s="9">
        <f t="shared" si="213"/>
        <v>3137</v>
      </c>
      <c r="J710" s="9">
        <f t="shared" si="213"/>
        <v>-2863</v>
      </c>
      <c r="K710" s="9">
        <f t="shared" si="213"/>
        <v>-4363</v>
      </c>
      <c r="L710" s="9">
        <f t="shared" si="213"/>
        <v>20337</v>
      </c>
      <c r="M710" s="9">
        <f t="shared" si="213"/>
        <v>13437</v>
      </c>
      <c r="N710" s="9">
        <f t="shared" si="213"/>
        <v>-3163</v>
      </c>
      <c r="O710" s="9">
        <f t="shared" si="213"/>
        <v>-12513</v>
      </c>
      <c r="P710" s="9">
        <f t="shared" si="213"/>
        <v>-24613</v>
      </c>
      <c r="Q710" s="9">
        <f t="shared" si="213"/>
        <v>-30313</v>
      </c>
      <c r="R710" s="9">
        <f>SUM(F710:Q710)</f>
        <v>-210456</v>
      </c>
      <c r="S710" s="22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5"/>
      <c r="AM710" s="5"/>
      <c r="AN710" s="5"/>
      <c r="AO710" s="5"/>
      <c r="AP710" s="5"/>
      <c r="AQ710" s="4"/>
    </row>
    <row r="711" spans="1:43" ht="12.75">
      <c r="A711" s="2"/>
      <c r="B711" s="3"/>
      <c r="C711" s="9" t="s">
        <v>298</v>
      </c>
      <c r="D711" s="2"/>
      <c r="E711" s="2"/>
      <c r="F711" s="22">
        <f aca="true" t="shared" si="214" ref="F711:R711">F710/F$700</f>
        <v>-1.3036690647482014</v>
      </c>
      <c r="G711" s="22">
        <f t="shared" si="214"/>
        <v>-1.1335241855873643</v>
      </c>
      <c r="H711" s="22">
        <f t="shared" si="214"/>
        <v>-0.9907890222984562</v>
      </c>
      <c r="I711" s="22">
        <f t="shared" si="214"/>
        <v>0.030426770126091175</v>
      </c>
      <c r="J711" s="22">
        <f t="shared" si="214"/>
        <v>-0.027769156159068865</v>
      </c>
      <c r="K711" s="22">
        <f t="shared" si="214"/>
        <v>-0.04358641358641359</v>
      </c>
      <c r="L711" s="22">
        <f t="shared" si="214"/>
        <v>0.1736720751494449</v>
      </c>
      <c r="M711" s="22">
        <f t="shared" si="214"/>
        <v>0.12193284936479129</v>
      </c>
      <c r="N711" s="22">
        <f t="shared" si="214"/>
        <v>-0.03379273504273504</v>
      </c>
      <c r="O711" s="22">
        <f t="shared" si="214"/>
        <v>-0.14852225519287834</v>
      </c>
      <c r="P711" s="22">
        <f t="shared" si="214"/>
        <v>-0.34113652113652115</v>
      </c>
      <c r="Q711" s="22">
        <f t="shared" si="214"/>
        <v>-0.4561775771256584</v>
      </c>
      <c r="R711" s="22">
        <f t="shared" si="214"/>
        <v>-0.21030878385130408</v>
      </c>
      <c r="S711" s="22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5"/>
      <c r="AM711" s="5"/>
      <c r="AN711" s="5"/>
      <c r="AO711" s="5"/>
      <c r="AP711" s="5"/>
      <c r="AQ711" s="4"/>
    </row>
    <row r="712" spans="1:43" ht="12.75">
      <c r="A712" s="2"/>
      <c r="B712" s="3"/>
      <c r="C712" s="9" t="s">
        <v>299</v>
      </c>
      <c r="D712" s="2"/>
      <c r="E712" s="2"/>
      <c r="F712" s="9">
        <f>SUM($F$710:F710)</f>
        <v>-54363</v>
      </c>
      <c r="G712" s="9">
        <f>SUM($F$710:G710)</f>
        <v>-111776</v>
      </c>
      <c r="H712" s="9">
        <f>SUM($F$710:H710)</f>
        <v>-169539</v>
      </c>
      <c r="I712" s="9">
        <f>SUM($F$710:I710)</f>
        <v>-166402</v>
      </c>
      <c r="J712" s="9">
        <f>SUM($F$710:J710)</f>
        <v>-169265</v>
      </c>
      <c r="K712" s="9">
        <f>SUM($F$710:K710)</f>
        <v>-173628</v>
      </c>
      <c r="L712" s="9">
        <f>SUM($F$710:L710)</f>
        <v>-153291</v>
      </c>
      <c r="M712" s="9">
        <f>SUM($F$710:M710)</f>
        <v>-139854</v>
      </c>
      <c r="N712" s="9">
        <f>SUM($F$710:N710)</f>
        <v>-143017</v>
      </c>
      <c r="O712" s="9">
        <f>SUM($F$710:O710)</f>
        <v>-155530</v>
      </c>
      <c r="P712" s="9">
        <f>SUM($F$710:P710)</f>
        <v>-180143</v>
      </c>
      <c r="Q712" s="9">
        <f>SUM($F$710:Q710)</f>
        <v>-210456</v>
      </c>
      <c r="R712" s="9">
        <f>Q712</f>
        <v>-210456</v>
      </c>
      <c r="S712" s="2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5"/>
      <c r="AM712" s="5"/>
      <c r="AN712" s="5"/>
      <c r="AO712" s="5"/>
      <c r="AP712" s="5"/>
      <c r="AQ712" s="4"/>
    </row>
    <row r="713" spans="1:43" ht="12.75">
      <c r="A713" s="2"/>
      <c r="B713" s="3"/>
      <c r="C713" s="2"/>
      <c r="D713" s="2"/>
      <c r="E713" s="2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22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5"/>
      <c r="AM713" s="5"/>
      <c r="AN713" s="5"/>
      <c r="AO713" s="5"/>
      <c r="AP713" s="5"/>
      <c r="AQ713" s="4"/>
    </row>
    <row r="714" spans="1:43" ht="12.75">
      <c r="A714" s="2"/>
      <c r="B714" s="3">
        <v>4</v>
      </c>
      <c r="C714" s="9" t="s">
        <v>300</v>
      </c>
      <c r="D714" s="9"/>
      <c r="E714" s="9"/>
      <c r="F714" s="9">
        <f aca="true" t="shared" si="215" ref="F714:Q714">F621</f>
        <v>0</v>
      </c>
      <c r="G714" s="9">
        <f t="shared" si="215"/>
        <v>0</v>
      </c>
      <c r="H714" s="9">
        <f t="shared" si="215"/>
        <v>0</v>
      </c>
      <c r="I714" s="9">
        <f t="shared" si="215"/>
        <v>0</v>
      </c>
      <c r="J714" s="9">
        <f t="shared" si="215"/>
        <v>0</v>
      </c>
      <c r="K714" s="9">
        <f t="shared" si="215"/>
        <v>0</v>
      </c>
      <c r="L714" s="9">
        <f t="shared" si="215"/>
        <v>0</v>
      </c>
      <c r="M714" s="9">
        <f t="shared" si="215"/>
        <v>0</v>
      </c>
      <c r="N714" s="9">
        <f t="shared" si="215"/>
        <v>0</v>
      </c>
      <c r="O714" s="9">
        <f t="shared" si="215"/>
        <v>0</v>
      </c>
      <c r="P714" s="9">
        <f t="shared" si="215"/>
        <v>0</v>
      </c>
      <c r="Q714" s="9">
        <f t="shared" si="215"/>
        <v>0</v>
      </c>
      <c r="R714" s="9">
        <f>SUM(F714:Q714)</f>
        <v>0</v>
      </c>
      <c r="S714" s="22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5"/>
      <c r="AM714" s="5"/>
      <c r="AN714" s="5"/>
      <c r="AO714" s="5"/>
      <c r="AP714" s="5"/>
      <c r="AQ714" s="4"/>
    </row>
    <row r="715" spans="1:43" ht="12.75">
      <c r="A715" s="2"/>
      <c r="B715" s="3"/>
      <c r="C715" s="2" t="str">
        <f>C711</f>
        <v> - у % од прихода</v>
      </c>
      <c r="D715" s="2"/>
      <c r="E715" s="2"/>
      <c r="F715" s="22">
        <f aca="true" t="shared" si="216" ref="F715:R715">F714/F$700</f>
        <v>0</v>
      </c>
      <c r="G715" s="22">
        <f t="shared" si="216"/>
        <v>0</v>
      </c>
      <c r="H715" s="22">
        <f t="shared" si="216"/>
        <v>0</v>
      </c>
      <c r="I715" s="22">
        <f t="shared" si="216"/>
        <v>0</v>
      </c>
      <c r="J715" s="22">
        <f t="shared" si="216"/>
        <v>0</v>
      </c>
      <c r="K715" s="22">
        <f t="shared" si="216"/>
        <v>0</v>
      </c>
      <c r="L715" s="22">
        <f t="shared" si="216"/>
        <v>0</v>
      </c>
      <c r="M715" s="22">
        <f t="shared" si="216"/>
        <v>0</v>
      </c>
      <c r="N715" s="22">
        <f t="shared" si="216"/>
        <v>0</v>
      </c>
      <c r="O715" s="22">
        <f t="shared" si="216"/>
        <v>0</v>
      </c>
      <c r="P715" s="22">
        <f t="shared" si="216"/>
        <v>0</v>
      </c>
      <c r="Q715" s="22">
        <f t="shared" si="216"/>
        <v>0</v>
      </c>
      <c r="R715" s="22">
        <f t="shared" si="216"/>
        <v>0</v>
      </c>
      <c r="S715" s="22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5"/>
      <c r="AM715" s="5"/>
      <c r="AN715" s="5"/>
      <c r="AO715" s="5"/>
      <c r="AP715" s="5"/>
      <c r="AQ715" s="4"/>
    </row>
    <row r="716" spans="1:43" ht="12.75">
      <c r="A716" s="2"/>
      <c r="B716" s="3"/>
      <c r="C716" s="2" t="str">
        <f>C712</f>
        <v> - кумулативно</v>
      </c>
      <c r="D716" s="2"/>
      <c r="E716" s="2"/>
      <c r="F716" s="9">
        <f>SUM($F$714:F714)</f>
        <v>0</v>
      </c>
      <c r="G716" s="9">
        <f>SUM($F$714:G714)</f>
        <v>0</v>
      </c>
      <c r="H716" s="9">
        <f>SUM($F$714:H714)</f>
        <v>0</v>
      </c>
      <c r="I716" s="9">
        <f>SUM($F$714:I714)</f>
        <v>0</v>
      </c>
      <c r="J716" s="9">
        <f>SUM($F$714:J714)</f>
        <v>0</v>
      </c>
      <c r="K716" s="9">
        <f>SUM($F$714:K714)</f>
        <v>0</v>
      </c>
      <c r="L716" s="9">
        <f>SUM($F$714:L714)</f>
        <v>0</v>
      </c>
      <c r="M716" s="9">
        <f>SUM($F$714:M714)</f>
        <v>0</v>
      </c>
      <c r="N716" s="9">
        <f>SUM($F$714:N714)</f>
        <v>0</v>
      </c>
      <c r="O716" s="9">
        <f>SUM($F$714:O714)</f>
        <v>0</v>
      </c>
      <c r="P716" s="9">
        <f>SUM($F$714:P714)</f>
        <v>0</v>
      </c>
      <c r="Q716" s="9">
        <f>SUM($F$714:Q714)</f>
        <v>0</v>
      </c>
      <c r="R716" s="9">
        <f>Q716</f>
        <v>0</v>
      </c>
      <c r="S716" s="22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5"/>
      <c r="AM716" s="5"/>
      <c r="AN716" s="5"/>
      <c r="AO716" s="5"/>
      <c r="AP716" s="5"/>
      <c r="AQ716" s="4"/>
    </row>
    <row r="717" spans="1:43" ht="12.75">
      <c r="A717" s="2"/>
      <c r="B717" s="3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22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5"/>
      <c r="AM717" s="5"/>
      <c r="AN717" s="5"/>
      <c r="AO717" s="5"/>
      <c r="AP717" s="5"/>
      <c r="AQ717" s="4"/>
    </row>
    <row r="718" spans="1:43" ht="12.75">
      <c r="A718" s="2"/>
      <c r="B718" s="3">
        <v>5</v>
      </c>
      <c r="C718" s="9" t="s">
        <v>301</v>
      </c>
      <c r="D718" s="9"/>
      <c r="E718" s="9"/>
      <c r="F718" s="9">
        <f aca="true" t="shared" si="217" ref="F718:Q718">F710-F714</f>
        <v>-54363</v>
      </c>
      <c r="G718" s="9">
        <f t="shared" si="217"/>
        <v>-57413</v>
      </c>
      <c r="H718" s="9">
        <f t="shared" si="217"/>
        <v>-57763</v>
      </c>
      <c r="I718" s="9">
        <f t="shared" si="217"/>
        <v>3137</v>
      </c>
      <c r="J718" s="9">
        <f t="shared" si="217"/>
        <v>-2863</v>
      </c>
      <c r="K718" s="9">
        <f t="shared" si="217"/>
        <v>-4363</v>
      </c>
      <c r="L718" s="9">
        <f t="shared" si="217"/>
        <v>20337</v>
      </c>
      <c r="M718" s="9">
        <f t="shared" si="217"/>
        <v>13437</v>
      </c>
      <c r="N718" s="9">
        <f t="shared" si="217"/>
        <v>-3163</v>
      </c>
      <c r="O718" s="9">
        <f t="shared" si="217"/>
        <v>-12513</v>
      </c>
      <c r="P718" s="9">
        <f t="shared" si="217"/>
        <v>-24613</v>
      </c>
      <c r="Q718" s="9">
        <f t="shared" si="217"/>
        <v>-30313</v>
      </c>
      <c r="R718" s="9">
        <f>SUM(F718:Q718)</f>
        <v>-210456</v>
      </c>
      <c r="S718" s="22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5"/>
      <c r="AM718" s="5"/>
      <c r="AN718" s="5"/>
      <c r="AO718" s="5"/>
      <c r="AP718" s="5"/>
      <c r="AQ718" s="4"/>
    </row>
    <row r="719" spans="1:43" ht="12.75">
      <c r="A719" s="2"/>
      <c r="B719" s="3"/>
      <c r="C719" s="2" t="str">
        <f>C715</f>
        <v> - у % од прихода</v>
      </c>
      <c r="D719" s="2"/>
      <c r="E719" s="2"/>
      <c r="F719" s="22">
        <f aca="true" t="shared" si="218" ref="F719:R719">F718/F$700</f>
        <v>-1.3036690647482014</v>
      </c>
      <c r="G719" s="22">
        <f t="shared" si="218"/>
        <v>-1.1335241855873643</v>
      </c>
      <c r="H719" s="22">
        <f t="shared" si="218"/>
        <v>-0.9907890222984562</v>
      </c>
      <c r="I719" s="22">
        <f t="shared" si="218"/>
        <v>0.030426770126091175</v>
      </c>
      <c r="J719" s="22">
        <f t="shared" si="218"/>
        <v>-0.027769156159068865</v>
      </c>
      <c r="K719" s="22">
        <f t="shared" si="218"/>
        <v>-0.04358641358641359</v>
      </c>
      <c r="L719" s="22">
        <f t="shared" si="218"/>
        <v>0.1736720751494449</v>
      </c>
      <c r="M719" s="22">
        <f t="shared" si="218"/>
        <v>0.12193284936479129</v>
      </c>
      <c r="N719" s="22">
        <f t="shared" si="218"/>
        <v>-0.03379273504273504</v>
      </c>
      <c r="O719" s="22">
        <f t="shared" si="218"/>
        <v>-0.14852225519287834</v>
      </c>
      <c r="P719" s="22">
        <f t="shared" si="218"/>
        <v>-0.34113652113652115</v>
      </c>
      <c r="Q719" s="22">
        <f t="shared" si="218"/>
        <v>-0.4561775771256584</v>
      </c>
      <c r="R719" s="22">
        <f t="shared" si="218"/>
        <v>-0.21030878385130408</v>
      </c>
      <c r="S719" s="22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5"/>
      <c r="AM719" s="5"/>
      <c r="AN719" s="5"/>
      <c r="AO719" s="5"/>
      <c r="AP719" s="5"/>
      <c r="AQ719" s="4"/>
    </row>
    <row r="720" spans="1:43" ht="12.75">
      <c r="A720" s="2"/>
      <c r="B720" s="3"/>
      <c r="C720" s="2" t="str">
        <f>C716</f>
        <v> - кумулативно</v>
      </c>
      <c r="D720" s="2"/>
      <c r="E720" s="2"/>
      <c r="F720" s="9">
        <f>SUM($F$718:F718)</f>
        <v>-54363</v>
      </c>
      <c r="G720" s="9">
        <f>SUM($F$718:G718)</f>
        <v>-111776</v>
      </c>
      <c r="H720" s="9">
        <f>SUM($F$718:H718)</f>
        <v>-169539</v>
      </c>
      <c r="I720" s="9">
        <f>SUM($F$718:I718)</f>
        <v>-166402</v>
      </c>
      <c r="J720" s="9">
        <f>SUM($F$718:J718)</f>
        <v>-169265</v>
      </c>
      <c r="K720" s="9">
        <f>SUM($F$718:K718)</f>
        <v>-173628</v>
      </c>
      <c r="L720" s="9">
        <f>SUM($F$718:L718)</f>
        <v>-153291</v>
      </c>
      <c r="M720" s="9">
        <f>SUM($F$718:M718)</f>
        <v>-139854</v>
      </c>
      <c r="N720" s="9">
        <f>SUM($F$718:N718)</f>
        <v>-143017</v>
      </c>
      <c r="O720" s="9">
        <f>SUM($F$718:O718)</f>
        <v>-155530</v>
      </c>
      <c r="P720" s="9">
        <f>SUM($F$718:P718)</f>
        <v>-180143</v>
      </c>
      <c r="Q720" s="9">
        <f>SUM($F$718:Q718)</f>
        <v>-210456</v>
      </c>
      <c r="R720" s="9">
        <f>Q720</f>
        <v>-210456</v>
      </c>
      <c r="S720" s="22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5"/>
      <c r="AM720" s="5"/>
      <c r="AN720" s="5"/>
      <c r="AO720" s="5"/>
      <c r="AP720" s="5"/>
      <c r="AQ720" s="4"/>
    </row>
    <row r="721" spans="1:43" ht="12.75">
      <c r="A721" s="2"/>
      <c r="B721" s="3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22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5"/>
      <c r="AM721" s="5"/>
      <c r="AN721" s="5"/>
      <c r="AO721" s="5"/>
      <c r="AP721" s="5"/>
      <c r="AQ721" s="4"/>
    </row>
    <row r="722" spans="1:43" ht="12.75">
      <c r="A722" s="2"/>
      <c r="B722" s="3">
        <v>6</v>
      </c>
      <c r="C722" s="9" t="s">
        <v>302</v>
      </c>
      <c r="D722" s="9"/>
      <c r="E722" s="9">
        <f aca="true" t="shared" si="219" ref="E722:Q722">E724+E728-E731</f>
        <v>1357083.3333333333</v>
      </c>
      <c r="F722" s="9">
        <f t="shared" si="219"/>
        <v>1357083.3333333333</v>
      </c>
      <c r="G722" s="9">
        <f t="shared" si="219"/>
        <v>1357083.3333333333</v>
      </c>
      <c r="H722" s="9">
        <f t="shared" si="219"/>
        <v>1357083.3333333333</v>
      </c>
      <c r="I722" s="9">
        <f t="shared" si="219"/>
        <v>1357083.3333333333</v>
      </c>
      <c r="J722" s="9">
        <f t="shared" si="219"/>
        <v>1357083.3333333333</v>
      </c>
      <c r="K722" s="9">
        <f t="shared" si="219"/>
        <v>1357083.3333333333</v>
      </c>
      <c r="L722" s="9">
        <f t="shared" si="219"/>
        <v>1357083.3333333333</v>
      </c>
      <c r="M722" s="9">
        <f t="shared" si="219"/>
        <v>1357083.3333333333</v>
      </c>
      <c r="N722" s="9">
        <f t="shared" si="219"/>
        <v>1357083.3333333333</v>
      </c>
      <c r="O722" s="9">
        <f t="shared" si="219"/>
        <v>1357083.3333333333</v>
      </c>
      <c r="P722" s="9">
        <f t="shared" si="219"/>
        <v>1357083.3333333333</v>
      </c>
      <c r="Q722" s="9">
        <f t="shared" si="219"/>
        <v>1357083.3333333333</v>
      </c>
      <c r="R722" s="9"/>
      <c r="S722" s="22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5"/>
      <c r="AM722" s="5"/>
      <c r="AN722" s="5"/>
      <c r="AO722" s="5"/>
      <c r="AP722" s="5"/>
      <c r="AQ722" s="4"/>
    </row>
    <row r="723" spans="1:43" ht="12.75">
      <c r="A723" s="2"/>
      <c r="B723" s="3"/>
      <c r="C723" s="2"/>
      <c r="D723" s="2"/>
      <c r="E723" s="2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22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5"/>
      <c r="AM723" s="5"/>
      <c r="AN723" s="5"/>
      <c r="AO723" s="5"/>
      <c r="AP723" s="5"/>
      <c r="AQ723" s="4"/>
    </row>
    <row r="724" spans="1:43" ht="12.75">
      <c r="A724" s="2"/>
      <c r="B724" s="3"/>
      <c r="C724" s="9" t="s">
        <v>303</v>
      </c>
      <c r="D724" s="2"/>
      <c r="E724" s="2">
        <f>I21</f>
        <v>1221666.6666666665</v>
      </c>
      <c r="F724" s="9">
        <f aca="true" t="shared" si="220" ref="F724:Q724">E724+F726+F725</f>
        <v>1221666.6666666665</v>
      </c>
      <c r="G724" s="9">
        <f t="shared" si="220"/>
        <v>1221666.6666666665</v>
      </c>
      <c r="H724" s="9">
        <f t="shared" si="220"/>
        <v>1221666.6666666665</v>
      </c>
      <c r="I724" s="9">
        <f t="shared" si="220"/>
        <v>1221666.6666666665</v>
      </c>
      <c r="J724" s="9">
        <f t="shared" si="220"/>
        <v>1221666.6666666665</v>
      </c>
      <c r="K724" s="9">
        <f t="shared" si="220"/>
        <v>1221666.6666666665</v>
      </c>
      <c r="L724" s="9">
        <f t="shared" si="220"/>
        <v>1221666.6666666665</v>
      </c>
      <c r="M724" s="9">
        <f t="shared" si="220"/>
        <v>1221666.6666666665</v>
      </c>
      <c r="N724" s="9">
        <f t="shared" si="220"/>
        <v>1221666.6666666665</v>
      </c>
      <c r="O724" s="9">
        <f t="shared" si="220"/>
        <v>1221666.6666666665</v>
      </c>
      <c r="P724" s="9">
        <f t="shared" si="220"/>
        <v>1221666.6666666665</v>
      </c>
      <c r="Q724" s="9">
        <f t="shared" si="220"/>
        <v>1221666.6666666665</v>
      </c>
      <c r="R724" s="9"/>
      <c r="S724" s="22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5"/>
      <c r="AM724" s="5"/>
      <c r="AN724" s="5"/>
      <c r="AO724" s="5"/>
      <c r="AP724" s="5"/>
      <c r="AQ724" s="4"/>
    </row>
    <row r="725" spans="1:43" ht="12.75">
      <c r="A725" s="2"/>
      <c r="B725" s="3"/>
      <c r="C725" s="9" t="s">
        <v>304</v>
      </c>
      <c r="D725" s="2"/>
      <c r="E725" s="2"/>
      <c r="F725" s="9">
        <v>0</v>
      </c>
      <c r="G725" s="9">
        <f aca="true" t="shared" si="221" ref="G725:O725">F725</f>
        <v>0</v>
      </c>
      <c r="H725" s="9">
        <f t="shared" si="221"/>
        <v>0</v>
      </c>
      <c r="I725" s="9">
        <f t="shared" si="221"/>
        <v>0</v>
      </c>
      <c r="J725" s="9">
        <f t="shared" si="221"/>
        <v>0</v>
      </c>
      <c r="K725" s="9">
        <f t="shared" si="221"/>
        <v>0</v>
      </c>
      <c r="L725" s="9">
        <f t="shared" si="221"/>
        <v>0</v>
      </c>
      <c r="M725" s="9">
        <f t="shared" si="221"/>
        <v>0</v>
      </c>
      <c r="N725" s="9">
        <f t="shared" si="221"/>
        <v>0</v>
      </c>
      <c r="O725" s="9">
        <f t="shared" si="221"/>
        <v>0</v>
      </c>
      <c r="P725" s="9">
        <v>0</v>
      </c>
      <c r="Q725" s="9">
        <f>P725</f>
        <v>0</v>
      </c>
      <c r="R725" s="9">
        <f>SUM(F725:Q725)</f>
        <v>0</v>
      </c>
      <c r="S725" s="22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5"/>
      <c r="AM725" s="5"/>
      <c r="AN725" s="5"/>
      <c r="AO725" s="5"/>
      <c r="AP725" s="5"/>
      <c r="AQ725" s="4"/>
    </row>
    <row r="726" spans="1:43" ht="12.75">
      <c r="A726" s="2"/>
      <c r="B726" s="3"/>
      <c r="C726" s="9" t="s">
        <v>305</v>
      </c>
      <c r="D726" s="2"/>
      <c r="E726" s="2"/>
      <c r="F726" s="9">
        <f aca="true" t="shared" si="222" ref="F726:Q726">(-F497)</f>
        <v>0</v>
      </c>
      <c r="G726" s="9">
        <f t="shared" si="222"/>
        <v>0</v>
      </c>
      <c r="H726" s="9">
        <f t="shared" si="222"/>
        <v>0</v>
      </c>
      <c r="I726" s="9">
        <f t="shared" si="222"/>
        <v>0</v>
      </c>
      <c r="J726" s="9">
        <f t="shared" si="222"/>
        <v>0</v>
      </c>
      <c r="K726" s="9">
        <f t="shared" si="222"/>
        <v>0</v>
      </c>
      <c r="L726" s="9">
        <f t="shared" si="222"/>
        <v>0</v>
      </c>
      <c r="M726" s="9">
        <f t="shared" si="222"/>
        <v>0</v>
      </c>
      <c r="N726" s="9">
        <f t="shared" si="222"/>
        <v>0</v>
      </c>
      <c r="O726" s="9">
        <f t="shared" si="222"/>
        <v>0</v>
      </c>
      <c r="P726" s="9">
        <f t="shared" si="222"/>
        <v>0</v>
      </c>
      <c r="Q726" s="9">
        <f t="shared" si="222"/>
        <v>0</v>
      </c>
      <c r="R726" s="9">
        <f>SUM(F726:Q726)</f>
        <v>0</v>
      </c>
      <c r="S726" s="22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5"/>
      <c r="AM726" s="5"/>
      <c r="AN726" s="5"/>
      <c r="AO726" s="5"/>
      <c r="AP726" s="5"/>
      <c r="AQ726" s="4"/>
    </row>
    <row r="727" spans="1:43" ht="12.75">
      <c r="A727" s="2"/>
      <c r="B727" s="3"/>
      <c r="C727" s="2"/>
      <c r="D727" s="2"/>
      <c r="E727" s="2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22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5"/>
      <c r="AM727" s="5"/>
      <c r="AN727" s="5"/>
      <c r="AO727" s="5"/>
      <c r="AP727" s="5"/>
      <c r="AQ727" s="4"/>
    </row>
    <row r="728" spans="1:43" ht="12.75">
      <c r="A728" s="2"/>
      <c r="B728" s="3"/>
      <c r="C728" s="9" t="s">
        <v>306</v>
      </c>
      <c r="D728" s="2"/>
      <c r="E728" s="2">
        <f>I32+I45+I49-I63-I75-I77</f>
        <v>135416.6666666667</v>
      </c>
      <c r="F728" s="9">
        <f aca="true" t="shared" si="223" ref="F728:Q728">E728+F729</f>
        <v>135416.6666666667</v>
      </c>
      <c r="G728" s="9">
        <f t="shared" si="223"/>
        <v>135416.6666666667</v>
      </c>
      <c r="H728" s="9">
        <f t="shared" si="223"/>
        <v>135416.6666666667</v>
      </c>
      <c r="I728" s="9">
        <f t="shared" si="223"/>
        <v>135416.6666666667</v>
      </c>
      <c r="J728" s="9">
        <f t="shared" si="223"/>
        <v>135416.6666666667</v>
      </c>
      <c r="K728" s="9">
        <f t="shared" si="223"/>
        <v>135416.6666666667</v>
      </c>
      <c r="L728" s="9">
        <f t="shared" si="223"/>
        <v>135416.6666666667</v>
      </c>
      <c r="M728" s="9">
        <f t="shared" si="223"/>
        <v>135416.6666666667</v>
      </c>
      <c r="N728" s="9">
        <f t="shared" si="223"/>
        <v>135416.6666666667</v>
      </c>
      <c r="O728" s="9">
        <f t="shared" si="223"/>
        <v>135416.6666666667</v>
      </c>
      <c r="P728" s="9">
        <f t="shared" si="223"/>
        <v>135416.6666666667</v>
      </c>
      <c r="Q728" s="9">
        <f t="shared" si="223"/>
        <v>135416.6666666667</v>
      </c>
      <c r="R728" s="9"/>
      <c r="S728" s="22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5"/>
      <c r="AM728" s="5"/>
      <c r="AN728" s="5"/>
      <c r="AO728" s="5"/>
      <c r="AP728" s="5"/>
      <c r="AQ728" s="4"/>
    </row>
    <row r="729" spans="1:43" ht="12.75">
      <c r="A729" s="2"/>
      <c r="B729" s="3"/>
      <c r="C729" s="2" t="str">
        <f>C726</f>
        <v>     - Промене вредности у периоду</v>
      </c>
      <c r="D729" s="2"/>
      <c r="E729" s="2"/>
      <c r="F729" s="9">
        <f aca="true" t="shared" si="224" ref="F729:Q729">F621</f>
        <v>0</v>
      </c>
      <c r="G729" s="9">
        <f t="shared" si="224"/>
        <v>0</v>
      </c>
      <c r="H729" s="9">
        <f t="shared" si="224"/>
        <v>0</v>
      </c>
      <c r="I729" s="9">
        <f t="shared" si="224"/>
        <v>0</v>
      </c>
      <c r="J729" s="9">
        <f t="shared" si="224"/>
        <v>0</v>
      </c>
      <c r="K729" s="9">
        <f t="shared" si="224"/>
        <v>0</v>
      </c>
      <c r="L729" s="9">
        <f t="shared" si="224"/>
        <v>0</v>
      </c>
      <c r="M729" s="9">
        <f t="shared" si="224"/>
        <v>0</v>
      </c>
      <c r="N729" s="9">
        <f t="shared" si="224"/>
        <v>0</v>
      </c>
      <c r="O729" s="9">
        <f t="shared" si="224"/>
        <v>0</v>
      </c>
      <c r="P729" s="9">
        <f t="shared" si="224"/>
        <v>0</v>
      </c>
      <c r="Q729" s="9">
        <f t="shared" si="224"/>
        <v>0</v>
      </c>
      <c r="R729" s="9">
        <f>SUM(F729:Q729)</f>
        <v>0</v>
      </c>
      <c r="S729" s="22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5"/>
      <c r="AM729" s="5"/>
      <c r="AN729" s="5"/>
      <c r="AO729" s="5"/>
      <c r="AP729" s="5"/>
      <c r="AQ729" s="4"/>
    </row>
    <row r="730" spans="1:43" ht="12.75">
      <c r="A730" s="2"/>
      <c r="B730" s="3"/>
      <c r="C730" s="2"/>
      <c r="D730" s="2"/>
      <c r="E730" s="2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22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5"/>
      <c r="AM730" s="5"/>
      <c r="AN730" s="5"/>
      <c r="AO730" s="5"/>
      <c r="AP730" s="5"/>
      <c r="AQ730" s="4"/>
    </row>
    <row r="731" spans="1:43" ht="12.75">
      <c r="A731" s="2"/>
      <c r="B731" s="3"/>
      <c r="C731" s="9" t="s">
        <v>307</v>
      </c>
      <c r="D731" s="2"/>
      <c r="E731" s="2">
        <f>I62+I60</f>
        <v>0</v>
      </c>
      <c r="F731" s="9">
        <f aca="true" t="shared" si="225" ref="F731:Q731">E731+F732</f>
        <v>0</v>
      </c>
      <c r="G731" s="9">
        <f t="shared" si="225"/>
        <v>0</v>
      </c>
      <c r="H731" s="9">
        <f t="shared" si="225"/>
        <v>0</v>
      </c>
      <c r="I731" s="9">
        <f t="shared" si="225"/>
        <v>0</v>
      </c>
      <c r="J731" s="9">
        <f t="shared" si="225"/>
        <v>0</v>
      </c>
      <c r="K731" s="9">
        <f t="shared" si="225"/>
        <v>0</v>
      </c>
      <c r="L731" s="9">
        <f t="shared" si="225"/>
        <v>0</v>
      </c>
      <c r="M731" s="9">
        <f t="shared" si="225"/>
        <v>0</v>
      </c>
      <c r="N731" s="9">
        <f t="shared" si="225"/>
        <v>0</v>
      </c>
      <c r="O731" s="9">
        <f t="shared" si="225"/>
        <v>0</v>
      </c>
      <c r="P731" s="9">
        <f t="shared" si="225"/>
        <v>0</v>
      </c>
      <c r="Q731" s="9">
        <f t="shared" si="225"/>
        <v>0</v>
      </c>
      <c r="R731" s="9"/>
      <c r="S731" s="22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5"/>
      <c r="AM731" s="5"/>
      <c r="AN731" s="5"/>
      <c r="AO731" s="5"/>
      <c r="AP731" s="5"/>
      <c r="AQ731" s="4"/>
    </row>
    <row r="732" spans="1:43" ht="12.75">
      <c r="A732" s="2"/>
      <c r="B732" s="3"/>
      <c r="C732" s="2" t="str">
        <f>C729</f>
        <v>     - Промене вредности у периоду</v>
      </c>
      <c r="D732" s="2"/>
      <c r="E732" s="2"/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9">
        <v>0</v>
      </c>
      <c r="P732" s="9">
        <v>0</v>
      </c>
      <c r="Q732" s="9">
        <v>0</v>
      </c>
      <c r="R732" s="9">
        <f>SUM(F732:Q732)</f>
        <v>0</v>
      </c>
      <c r="S732" s="22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5"/>
      <c r="AM732" s="5"/>
      <c r="AN732" s="5"/>
      <c r="AO732" s="5"/>
      <c r="AP732" s="5"/>
      <c r="AQ732" s="4"/>
    </row>
    <row r="733" spans="1:43" ht="12.75">
      <c r="A733" s="2"/>
      <c r="B733" s="3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22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5"/>
      <c r="AM733" s="5"/>
      <c r="AN733" s="5"/>
      <c r="AO733" s="5"/>
      <c r="AP733" s="5"/>
      <c r="AQ733" s="4"/>
    </row>
    <row r="734" spans="1:43" ht="12.75">
      <c r="A734" s="2"/>
      <c r="B734" s="3">
        <v>7</v>
      </c>
      <c r="C734" s="9" t="s">
        <v>308</v>
      </c>
      <c r="D734" s="9"/>
      <c r="E734" s="9"/>
      <c r="F734" s="9">
        <f aca="true" t="shared" si="226" ref="F734:Q734">F736+F738</f>
        <v>-54363</v>
      </c>
      <c r="G734" s="9">
        <f t="shared" si="226"/>
        <v>-57413</v>
      </c>
      <c r="H734" s="9">
        <f t="shared" si="226"/>
        <v>-57763</v>
      </c>
      <c r="I734" s="9">
        <f t="shared" si="226"/>
        <v>3137</v>
      </c>
      <c r="J734" s="9">
        <f t="shared" si="226"/>
        <v>-2863</v>
      </c>
      <c r="K734" s="9">
        <f t="shared" si="226"/>
        <v>-4363</v>
      </c>
      <c r="L734" s="31">
        <f t="shared" si="226"/>
        <v>20337</v>
      </c>
      <c r="M734" s="31">
        <f t="shared" si="226"/>
        <v>13437</v>
      </c>
      <c r="N734" s="31">
        <f t="shared" si="226"/>
        <v>-3163</v>
      </c>
      <c r="O734" s="31">
        <f t="shared" si="226"/>
        <v>-12513</v>
      </c>
      <c r="P734" s="31">
        <f t="shared" si="226"/>
        <v>-24613</v>
      </c>
      <c r="Q734" s="31">
        <f t="shared" si="226"/>
        <v>-30313</v>
      </c>
      <c r="R734" s="31">
        <f>SUM(F734:Q734)</f>
        <v>-210456</v>
      </c>
      <c r="S734" s="22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5"/>
      <c r="AM734" s="5"/>
      <c r="AN734" s="5"/>
      <c r="AO734" s="5"/>
      <c r="AP734" s="5"/>
      <c r="AQ734" s="4"/>
    </row>
    <row r="735" spans="1:43" ht="12.75">
      <c r="A735" s="2"/>
      <c r="B735" s="3"/>
      <c r="C735" s="2"/>
      <c r="D735" s="2"/>
      <c r="E735" s="2"/>
      <c r="F735" s="9"/>
      <c r="G735" s="9"/>
      <c r="H735" s="9"/>
      <c r="I735" s="9"/>
      <c r="J735" s="9"/>
      <c r="K735" s="9"/>
      <c r="L735" s="31"/>
      <c r="M735" s="31"/>
      <c r="N735" s="31"/>
      <c r="O735" s="31"/>
      <c r="P735" s="31"/>
      <c r="Q735" s="31"/>
      <c r="R735" s="31"/>
      <c r="S735" s="22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5"/>
      <c r="AM735" s="5"/>
      <c r="AN735" s="5"/>
      <c r="AO735" s="5"/>
      <c r="AP735" s="5"/>
      <c r="AQ735" s="4"/>
    </row>
    <row r="736" spans="1:43" ht="12.75">
      <c r="A736" s="2"/>
      <c r="B736" s="3"/>
      <c r="C736" s="9" t="s">
        <v>309</v>
      </c>
      <c r="D736" s="2"/>
      <c r="E736" s="2"/>
      <c r="F736" s="9">
        <f aca="true" t="shared" si="227" ref="F736:Q736">F710</f>
        <v>-54363</v>
      </c>
      <c r="G736" s="9">
        <f t="shared" si="227"/>
        <v>-57413</v>
      </c>
      <c r="H736" s="9">
        <f t="shared" si="227"/>
        <v>-57763</v>
      </c>
      <c r="I736" s="9">
        <f t="shared" si="227"/>
        <v>3137</v>
      </c>
      <c r="J736" s="9">
        <f t="shared" si="227"/>
        <v>-2863</v>
      </c>
      <c r="K736" s="9">
        <f t="shared" si="227"/>
        <v>-4363</v>
      </c>
      <c r="L736" s="31">
        <f t="shared" si="227"/>
        <v>20337</v>
      </c>
      <c r="M736" s="31">
        <f t="shared" si="227"/>
        <v>13437</v>
      </c>
      <c r="N736" s="31">
        <f t="shared" si="227"/>
        <v>-3163</v>
      </c>
      <c r="O736" s="31">
        <f t="shared" si="227"/>
        <v>-12513</v>
      </c>
      <c r="P736" s="31">
        <f t="shared" si="227"/>
        <v>-24613</v>
      </c>
      <c r="Q736" s="31">
        <f t="shared" si="227"/>
        <v>-30313</v>
      </c>
      <c r="R736" s="31">
        <f>SUM(F736:Q736)</f>
        <v>-210456</v>
      </c>
      <c r="S736" s="22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5"/>
      <c r="AM736" s="5"/>
      <c r="AN736" s="5"/>
      <c r="AO736" s="5"/>
      <c r="AP736" s="5"/>
      <c r="AQ736" s="4"/>
    </row>
    <row r="737" spans="1:43" ht="12.75">
      <c r="A737" s="2"/>
      <c r="B737" s="3"/>
      <c r="C737" s="2"/>
      <c r="D737" s="2"/>
      <c r="E737" s="2"/>
      <c r="F737" s="9"/>
      <c r="G737" s="9"/>
      <c r="H737" s="9"/>
      <c r="I737" s="9"/>
      <c r="J737" s="9"/>
      <c r="K737" s="9"/>
      <c r="L737" s="31"/>
      <c r="M737" s="31"/>
      <c r="N737" s="31"/>
      <c r="O737" s="31"/>
      <c r="P737" s="31"/>
      <c r="Q737" s="31"/>
      <c r="R737" s="31"/>
      <c r="S737" s="22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5"/>
      <c r="AM737" s="5"/>
      <c r="AN737" s="5"/>
      <c r="AO737" s="5"/>
      <c r="AP737" s="5"/>
      <c r="AQ737" s="4"/>
    </row>
    <row r="738" spans="1:43" ht="12.75">
      <c r="A738" s="2"/>
      <c r="B738" s="3"/>
      <c r="C738" s="9" t="s">
        <v>310</v>
      </c>
      <c r="D738" s="2"/>
      <c r="E738" s="2"/>
      <c r="F738" s="9">
        <f aca="true" t="shared" si="228" ref="F738:Q738">F726</f>
        <v>0</v>
      </c>
      <c r="G738" s="9">
        <f t="shared" si="228"/>
        <v>0</v>
      </c>
      <c r="H738" s="9">
        <f t="shared" si="228"/>
        <v>0</v>
      </c>
      <c r="I738" s="9">
        <f t="shared" si="228"/>
        <v>0</v>
      </c>
      <c r="J738" s="9">
        <f t="shared" si="228"/>
        <v>0</v>
      </c>
      <c r="K738" s="9">
        <f t="shared" si="228"/>
        <v>0</v>
      </c>
      <c r="L738" s="31">
        <f t="shared" si="228"/>
        <v>0</v>
      </c>
      <c r="M738" s="31">
        <f t="shared" si="228"/>
        <v>0</v>
      </c>
      <c r="N738" s="31">
        <f t="shared" si="228"/>
        <v>0</v>
      </c>
      <c r="O738" s="31">
        <f t="shared" si="228"/>
        <v>0</v>
      </c>
      <c r="P738" s="31">
        <f t="shared" si="228"/>
        <v>0</v>
      </c>
      <c r="Q738" s="31">
        <f t="shared" si="228"/>
        <v>0</v>
      </c>
      <c r="R738" s="31">
        <f>SUM(F738:Q738)</f>
        <v>0</v>
      </c>
      <c r="S738" s="22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5"/>
      <c r="AM738" s="5"/>
      <c r="AN738" s="5"/>
      <c r="AO738" s="5"/>
      <c r="AP738" s="5"/>
      <c r="AQ738" s="4"/>
    </row>
    <row r="739" spans="1:43" ht="12.75">
      <c r="A739" s="2"/>
      <c r="B739" s="3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22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5"/>
      <c r="AM739" s="5"/>
      <c r="AN739" s="5"/>
      <c r="AO739" s="5"/>
      <c r="AP739" s="5"/>
      <c r="AQ739" s="4"/>
    </row>
    <row r="740" spans="1:43" ht="12.75">
      <c r="A740" s="2"/>
      <c r="B740" s="3">
        <v>8</v>
      </c>
      <c r="C740" s="9" t="s">
        <v>311</v>
      </c>
      <c r="D740" s="9"/>
      <c r="E740" s="9"/>
      <c r="F740" s="22">
        <f aca="true" t="shared" si="229" ref="F740:Q740">F734/F722*12</f>
        <v>-0.48070445194964695</v>
      </c>
      <c r="G740" s="22">
        <f t="shared" si="229"/>
        <v>-0.5076740558796439</v>
      </c>
      <c r="H740" s="22">
        <f t="shared" si="229"/>
        <v>-0.5107689284617747</v>
      </c>
      <c r="I740" s="22">
        <f t="shared" si="229"/>
        <v>0.027738900828983726</v>
      </c>
      <c r="J740" s="22">
        <f t="shared" si="229"/>
        <v>-0.025316057721829904</v>
      </c>
      <c r="K740" s="22">
        <f t="shared" si="229"/>
        <v>-0.03857979735953332</v>
      </c>
      <c r="L740" s="22">
        <f t="shared" si="229"/>
        <v>0.17982978200798283</v>
      </c>
      <c r="M740" s="22">
        <f t="shared" si="229"/>
        <v>0.11881657967454713</v>
      </c>
      <c r="N740" s="22">
        <f t="shared" si="229"/>
        <v>-0.027968805649370584</v>
      </c>
      <c r="O740" s="22">
        <f t="shared" si="229"/>
        <v>-0.11064611605772184</v>
      </c>
      <c r="P740" s="22">
        <f t="shared" si="229"/>
        <v>-0.21764028246852934</v>
      </c>
      <c r="Q740" s="22">
        <f t="shared" si="229"/>
        <v>-0.2680424930918023</v>
      </c>
      <c r="R740" s="22">
        <f>R734/SUM(F722:Q722)*12</f>
        <v>-0.15507964384402823</v>
      </c>
      <c r="S740" s="22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5"/>
      <c r="AM740" s="5"/>
      <c r="AN740" s="5"/>
      <c r="AO740" s="5"/>
      <c r="AP740" s="5"/>
      <c r="AQ740" s="4"/>
    </row>
    <row r="741" spans="1:43" ht="12.75">
      <c r="A741" s="2"/>
      <c r="B741" s="3"/>
      <c r="C741" s="9"/>
      <c r="D741" s="9"/>
      <c r="E741" s="9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5"/>
      <c r="AM741" s="5"/>
      <c r="AN741" s="5"/>
      <c r="AO741" s="5"/>
      <c r="AP741" s="5"/>
      <c r="AQ741" s="4"/>
    </row>
    <row r="742" spans="1:43" ht="12.75">
      <c r="A742" s="2"/>
      <c r="B742" s="3">
        <v>9</v>
      </c>
      <c r="C742" s="9" t="s">
        <v>312</v>
      </c>
      <c r="D742" s="9"/>
      <c r="E742" s="9"/>
      <c r="F742" s="22">
        <f>SUM($F$734:F734)/SUM($F$722:F722)*12</f>
        <v>-0.48070445194964695</v>
      </c>
      <c r="G742" s="22">
        <f>SUM($F$734:G734)/SUM($F$722:G722)*12</f>
        <v>-0.4941892539146454</v>
      </c>
      <c r="H742" s="22">
        <f>SUM($F$734:H734)/SUM($F$722:H722)*12</f>
        <v>-0.4997158120970218</v>
      </c>
      <c r="I742" s="22">
        <f>SUM($F$734:I734)/SUM($F$722:I722)*12</f>
        <v>-0.36785213386552046</v>
      </c>
      <c r="J742" s="22">
        <f>SUM($F$734:J734)/SUM($F$722:J722)*12</f>
        <v>-0.29934491863678236</v>
      </c>
      <c r="K742" s="22">
        <f>SUM($F$734:K734)/SUM($F$722:K722)*12</f>
        <v>-0.2558840650905742</v>
      </c>
      <c r="L742" s="22">
        <f>SUM($F$734:L734)/SUM($F$722:L722)*12</f>
        <v>-0.1936392297907803</v>
      </c>
      <c r="M742" s="22">
        <f>SUM($F$734:M734)/SUM($F$722:M722)*12</f>
        <v>-0.15458225360761438</v>
      </c>
      <c r="N742" s="22">
        <f>SUM($F$734:N734)/SUM($F$722:N722)*12</f>
        <v>-0.14051409272336507</v>
      </c>
      <c r="O742" s="22">
        <f>SUM($F$734:O734)/SUM($F$722:O722)*12</f>
        <v>-0.13752729505680072</v>
      </c>
      <c r="P742" s="22">
        <f>SUM($F$734:P734)/SUM($F$722:P722)*12</f>
        <v>-0.1448102939124124</v>
      </c>
      <c r="Q742" s="22">
        <f>SUM($F$734:Q734)/SUM($F$722:Q722)*12</f>
        <v>-0.15507964384402823</v>
      </c>
      <c r="R742" s="22"/>
      <c r="S742" s="22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5"/>
      <c r="AM742" s="5"/>
      <c r="AN742" s="5"/>
      <c r="AO742" s="5"/>
      <c r="AP742" s="5"/>
      <c r="AQ742" s="4"/>
    </row>
    <row r="743" spans="1:43" ht="12.75">
      <c r="A743" s="2"/>
      <c r="B743" s="16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22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5"/>
      <c r="AM743" s="5"/>
      <c r="AN743" s="5"/>
      <c r="AO743" s="5"/>
      <c r="AP743" s="5"/>
      <c r="AQ743" s="4"/>
    </row>
    <row r="744" spans="1:43" ht="12.75">
      <c r="A744" s="2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2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5"/>
      <c r="AM744" s="5"/>
      <c r="AN744" s="5"/>
      <c r="AO744" s="5"/>
      <c r="AP744" s="5"/>
      <c r="AQ744" s="4"/>
    </row>
    <row r="745" spans="1:43" ht="12.75">
      <c r="A745" s="2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2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5"/>
      <c r="AM745" s="5"/>
      <c r="AN745" s="5"/>
      <c r="AO745" s="5"/>
      <c r="AP745" s="5"/>
      <c r="AQ745" s="4"/>
    </row>
    <row r="746" spans="1:43" ht="12.75">
      <c r="A746" s="2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2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5"/>
      <c r="AM746" s="5"/>
      <c r="AN746" s="5"/>
      <c r="AO746" s="5"/>
      <c r="AP746" s="5"/>
      <c r="AQ746" s="4"/>
    </row>
    <row r="747" spans="1:43" ht="12.75">
      <c r="A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2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5"/>
      <c r="AM747" s="5"/>
      <c r="AN747" s="5"/>
      <c r="AO747" s="5"/>
      <c r="AP747" s="5"/>
      <c r="AQ747" s="4"/>
    </row>
    <row r="748" spans="1:43" ht="12.75">
      <c r="A748" s="2"/>
      <c r="B748" s="6" t="s">
        <v>286</v>
      </c>
      <c r="C748" s="7" t="s">
        <v>375</v>
      </c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2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5"/>
      <c r="AM748" s="5"/>
      <c r="AN748" s="5"/>
      <c r="AO748" s="5"/>
      <c r="AP748" s="5"/>
      <c r="AQ748" s="4"/>
    </row>
    <row r="749" spans="1:43" ht="12.75">
      <c r="A749" s="2"/>
      <c r="B749" s="3"/>
      <c r="C749" s="2"/>
      <c r="D749" s="2"/>
      <c r="E749" s="2"/>
      <c r="F749" s="2" t="str">
        <f>+F696</f>
        <v> - евра</v>
      </c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2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5"/>
      <c r="AM749" s="5"/>
      <c r="AN749" s="5"/>
      <c r="AO749" s="5"/>
      <c r="AP749" s="5"/>
      <c r="AQ749" s="4"/>
    </row>
    <row r="750" spans="1:43" ht="12.75">
      <c r="A750" s="2"/>
      <c r="B750" s="10" t="str">
        <f>+B697</f>
        <v>Р.б.</v>
      </c>
      <c r="C750" s="12" t="str">
        <f>+C697</f>
        <v>  О п и с</v>
      </c>
      <c r="D750" s="12"/>
      <c r="E750" s="12"/>
      <c r="F750" s="20"/>
      <c r="G750" s="20" t="str">
        <f>+G697</f>
        <v>  По месецима</v>
      </c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12" t="str">
        <f>+R697</f>
        <v>  Укупно</v>
      </c>
      <c r="S750" s="22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5"/>
      <c r="AM750" s="5"/>
      <c r="AN750" s="5"/>
      <c r="AO750" s="5"/>
      <c r="AP750" s="5"/>
      <c r="AQ750" s="4"/>
    </row>
    <row r="751" spans="1:43" ht="12.75">
      <c r="A751" s="2"/>
      <c r="B751" s="16"/>
      <c r="C751" s="17" t="s">
        <v>34</v>
      </c>
      <c r="D751" s="17"/>
      <c r="E751" s="17"/>
      <c r="F751" s="17" t="str">
        <f>+F698</f>
        <v>        1</v>
      </c>
      <c r="G751" s="17" t="str">
        <f>+G698</f>
        <v>        2</v>
      </c>
      <c r="H751" s="17" t="str">
        <f aca="true" t="shared" si="230" ref="H751:Q751">+H698</f>
        <v>        3</v>
      </c>
      <c r="I751" s="17" t="str">
        <f t="shared" si="230"/>
        <v>        4</v>
      </c>
      <c r="J751" s="17" t="str">
        <f t="shared" si="230"/>
        <v>        5</v>
      </c>
      <c r="K751" s="17" t="str">
        <f t="shared" si="230"/>
        <v>        6</v>
      </c>
      <c r="L751" s="17" t="str">
        <f t="shared" si="230"/>
        <v>        7</v>
      </c>
      <c r="M751" s="17" t="str">
        <f t="shared" si="230"/>
        <v>        8</v>
      </c>
      <c r="N751" s="17" t="str">
        <f t="shared" si="230"/>
        <v>        9</v>
      </c>
      <c r="O751" s="17" t="str">
        <f t="shared" si="230"/>
        <v>        10</v>
      </c>
      <c r="P751" s="17" t="str">
        <f t="shared" si="230"/>
        <v>        11</v>
      </c>
      <c r="Q751" s="17" t="str">
        <f t="shared" si="230"/>
        <v>        12</v>
      </c>
      <c r="R751" s="17" t="str">
        <f>+R698</f>
        <v> </v>
      </c>
      <c r="S751" s="22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5"/>
      <c r="AM751" s="5"/>
      <c r="AN751" s="5"/>
      <c r="AO751" s="5"/>
      <c r="AP751" s="5"/>
      <c r="AQ751" s="4"/>
    </row>
    <row r="752" spans="1:43" ht="12.75">
      <c r="A752" s="2"/>
      <c r="B752" s="3">
        <v>1</v>
      </c>
      <c r="C752" s="9" t="s">
        <v>289</v>
      </c>
      <c r="D752" s="9"/>
      <c r="E752" s="9"/>
      <c r="F752" s="9">
        <f aca="true" t="shared" si="231" ref="F752:R752">+F700</f>
        <v>41700</v>
      </c>
      <c r="G752" s="9">
        <f t="shared" si="231"/>
        <v>50650</v>
      </c>
      <c r="H752" s="9">
        <f t="shared" si="231"/>
        <v>58300</v>
      </c>
      <c r="I752" s="9">
        <f t="shared" si="231"/>
        <v>103100</v>
      </c>
      <c r="J752" s="9">
        <f t="shared" si="231"/>
        <v>103100</v>
      </c>
      <c r="K752" s="9">
        <f t="shared" si="231"/>
        <v>100100</v>
      </c>
      <c r="L752" s="9">
        <f t="shared" si="231"/>
        <v>117100</v>
      </c>
      <c r="M752" s="9">
        <f t="shared" si="231"/>
        <v>110200</v>
      </c>
      <c r="N752" s="9">
        <f t="shared" si="231"/>
        <v>93600</v>
      </c>
      <c r="O752" s="9">
        <f t="shared" si="231"/>
        <v>84250</v>
      </c>
      <c r="P752" s="9">
        <f t="shared" si="231"/>
        <v>72150</v>
      </c>
      <c r="Q752" s="9">
        <f t="shared" si="231"/>
        <v>66450</v>
      </c>
      <c r="R752" s="9">
        <f t="shared" si="231"/>
        <v>1000700</v>
      </c>
      <c r="S752" s="22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5"/>
      <c r="AM752" s="5"/>
      <c r="AN752" s="5"/>
      <c r="AO752" s="5"/>
      <c r="AP752" s="5"/>
      <c r="AQ752" s="4"/>
    </row>
    <row r="753" spans="1:43" ht="12.75">
      <c r="A753" s="2"/>
      <c r="B753" s="3">
        <v>2</v>
      </c>
      <c r="C753" s="9" t="s">
        <v>313</v>
      </c>
      <c r="D753" s="2"/>
      <c r="E753" s="2"/>
      <c r="F753" s="9">
        <f aca="true" t="shared" si="232" ref="F753:R753">+F703</f>
        <v>13750</v>
      </c>
      <c r="G753" s="9">
        <f t="shared" si="232"/>
        <v>13750</v>
      </c>
      <c r="H753" s="9">
        <f t="shared" si="232"/>
        <v>13750</v>
      </c>
      <c r="I753" s="9">
        <f t="shared" si="232"/>
        <v>17150</v>
      </c>
      <c r="J753" s="9">
        <f t="shared" si="232"/>
        <v>17150</v>
      </c>
      <c r="K753" s="9">
        <f t="shared" si="232"/>
        <v>17150</v>
      </c>
      <c r="L753" s="9">
        <f t="shared" si="232"/>
        <v>19450</v>
      </c>
      <c r="M753" s="9">
        <f t="shared" si="232"/>
        <v>19450</v>
      </c>
      <c r="N753" s="9">
        <f t="shared" si="232"/>
        <v>19450</v>
      </c>
      <c r="O753" s="9">
        <f t="shared" si="232"/>
        <v>19450</v>
      </c>
      <c r="P753" s="9">
        <f t="shared" si="232"/>
        <v>19450</v>
      </c>
      <c r="Q753" s="9">
        <f t="shared" si="232"/>
        <v>19450</v>
      </c>
      <c r="R753" s="9">
        <f t="shared" si="232"/>
        <v>209400</v>
      </c>
      <c r="S753" s="22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5"/>
      <c r="AM753" s="5"/>
      <c r="AN753" s="5"/>
      <c r="AO753" s="5"/>
      <c r="AP753" s="5"/>
      <c r="AQ753" s="4"/>
    </row>
    <row r="754" spans="1:43" ht="12.75">
      <c r="A754" s="2"/>
      <c r="B754" s="3">
        <v>3</v>
      </c>
      <c r="C754" s="9" t="s">
        <v>314</v>
      </c>
      <c r="D754" s="2"/>
      <c r="E754" s="2"/>
      <c r="F754" s="9">
        <f aca="true" t="shared" si="233" ref="F754:R754">+F704</f>
        <v>60813</v>
      </c>
      <c r="G754" s="9">
        <f t="shared" si="233"/>
        <v>60813</v>
      </c>
      <c r="H754" s="9">
        <f t="shared" si="233"/>
        <v>60813</v>
      </c>
      <c r="I754" s="9">
        <f t="shared" si="233"/>
        <v>60813</v>
      </c>
      <c r="J754" s="9">
        <f t="shared" si="233"/>
        <v>60813</v>
      </c>
      <c r="K754" s="9">
        <f t="shared" si="233"/>
        <v>60813</v>
      </c>
      <c r="L754" s="9">
        <f t="shared" si="233"/>
        <v>60813</v>
      </c>
      <c r="M754" s="9">
        <f t="shared" si="233"/>
        <v>60813</v>
      </c>
      <c r="N754" s="9">
        <f t="shared" si="233"/>
        <v>60813</v>
      </c>
      <c r="O754" s="9">
        <f t="shared" si="233"/>
        <v>60813</v>
      </c>
      <c r="P754" s="9">
        <f t="shared" si="233"/>
        <v>60813</v>
      </c>
      <c r="Q754" s="9">
        <f t="shared" si="233"/>
        <v>60813</v>
      </c>
      <c r="R754" s="9">
        <f t="shared" si="233"/>
        <v>729756</v>
      </c>
      <c r="S754" s="22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5"/>
      <c r="AM754" s="5"/>
      <c r="AN754" s="5"/>
      <c r="AO754" s="5"/>
      <c r="AP754" s="5"/>
      <c r="AQ754" s="4"/>
    </row>
    <row r="755" spans="1:43" ht="12.75">
      <c r="A755" s="2"/>
      <c r="B755" s="3">
        <v>4</v>
      </c>
      <c r="C755" s="9" t="s">
        <v>272</v>
      </c>
      <c r="D755" s="2"/>
      <c r="E755" s="2"/>
      <c r="F755" s="9">
        <f aca="true" t="shared" si="234" ref="F755:R755">+F705</f>
        <v>21500</v>
      </c>
      <c r="G755" s="9">
        <f t="shared" si="234"/>
        <v>33500</v>
      </c>
      <c r="H755" s="9">
        <f t="shared" si="234"/>
        <v>41500</v>
      </c>
      <c r="I755" s="9">
        <f t="shared" si="234"/>
        <v>22000</v>
      </c>
      <c r="J755" s="9">
        <f t="shared" si="234"/>
        <v>28000</v>
      </c>
      <c r="K755" s="9">
        <f t="shared" si="234"/>
        <v>26500</v>
      </c>
      <c r="L755" s="9">
        <f t="shared" si="234"/>
        <v>16500</v>
      </c>
      <c r="M755" s="9">
        <f t="shared" si="234"/>
        <v>16500</v>
      </c>
      <c r="N755" s="9">
        <f t="shared" si="234"/>
        <v>16500</v>
      </c>
      <c r="O755" s="9">
        <f t="shared" si="234"/>
        <v>16500</v>
      </c>
      <c r="P755" s="9">
        <f t="shared" si="234"/>
        <v>16500</v>
      </c>
      <c r="Q755" s="9">
        <f t="shared" si="234"/>
        <v>16500</v>
      </c>
      <c r="R755" s="9">
        <f t="shared" si="234"/>
        <v>272000</v>
      </c>
      <c r="S755" s="22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5"/>
      <c r="AM755" s="5"/>
      <c r="AN755" s="5"/>
      <c r="AO755" s="5"/>
      <c r="AP755" s="5"/>
      <c r="AQ755" s="4"/>
    </row>
    <row r="756" spans="1:43" ht="12.75">
      <c r="A756" s="2"/>
      <c r="B756" s="3">
        <v>5</v>
      </c>
      <c r="C756" s="9" t="s">
        <v>315</v>
      </c>
      <c r="D756" s="9"/>
      <c r="E756" s="9"/>
      <c r="F756" s="9">
        <f aca="true" t="shared" si="235" ref="F756:R756">+F710</f>
        <v>-54363</v>
      </c>
      <c r="G756" s="9">
        <f t="shared" si="235"/>
        <v>-57413</v>
      </c>
      <c r="H756" s="9">
        <f t="shared" si="235"/>
        <v>-57763</v>
      </c>
      <c r="I756" s="9">
        <f t="shared" si="235"/>
        <v>3137</v>
      </c>
      <c r="J756" s="9">
        <f t="shared" si="235"/>
        <v>-2863</v>
      </c>
      <c r="K756" s="9">
        <f t="shared" si="235"/>
        <v>-4363</v>
      </c>
      <c r="L756" s="9">
        <f t="shared" si="235"/>
        <v>20337</v>
      </c>
      <c r="M756" s="9">
        <f t="shared" si="235"/>
        <v>13437</v>
      </c>
      <c r="N756" s="9">
        <f t="shared" si="235"/>
        <v>-3163</v>
      </c>
      <c r="O756" s="9">
        <f t="shared" si="235"/>
        <v>-12513</v>
      </c>
      <c r="P756" s="9">
        <f t="shared" si="235"/>
        <v>-24613</v>
      </c>
      <c r="Q756" s="9">
        <f t="shared" si="235"/>
        <v>-30313</v>
      </c>
      <c r="R756" s="9">
        <f t="shared" si="235"/>
        <v>-210456</v>
      </c>
      <c r="S756" s="22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5"/>
      <c r="AM756" s="5"/>
      <c r="AN756" s="5"/>
      <c r="AO756" s="5"/>
      <c r="AP756" s="5"/>
      <c r="AQ756" s="4"/>
    </row>
    <row r="757" spans="1:43" ht="12.75">
      <c r="A757" s="2"/>
      <c r="B757" s="16">
        <v>6</v>
      </c>
      <c r="C757" s="17" t="s">
        <v>316</v>
      </c>
      <c r="D757" s="17"/>
      <c r="E757" s="17"/>
      <c r="F757" s="17">
        <f aca="true" t="shared" si="236" ref="F757:R757">+F712</f>
        <v>-54363</v>
      </c>
      <c r="G757" s="17">
        <f t="shared" si="236"/>
        <v>-111776</v>
      </c>
      <c r="H757" s="17">
        <f t="shared" si="236"/>
        <v>-169539</v>
      </c>
      <c r="I757" s="17">
        <f t="shared" si="236"/>
        <v>-166402</v>
      </c>
      <c r="J757" s="17">
        <f t="shared" si="236"/>
        <v>-169265</v>
      </c>
      <c r="K757" s="17">
        <f t="shared" si="236"/>
        <v>-173628</v>
      </c>
      <c r="L757" s="17">
        <f t="shared" si="236"/>
        <v>-153291</v>
      </c>
      <c r="M757" s="17">
        <f t="shared" si="236"/>
        <v>-139854</v>
      </c>
      <c r="N757" s="17">
        <f t="shared" si="236"/>
        <v>-143017</v>
      </c>
      <c r="O757" s="17">
        <f t="shared" si="236"/>
        <v>-155530</v>
      </c>
      <c r="P757" s="17">
        <f t="shared" si="236"/>
        <v>-180143</v>
      </c>
      <c r="Q757" s="17">
        <f t="shared" si="236"/>
        <v>-210456</v>
      </c>
      <c r="R757" s="17">
        <f t="shared" si="236"/>
        <v>-210456</v>
      </c>
      <c r="S757" s="22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5"/>
      <c r="AM757" s="5"/>
      <c r="AN757" s="5"/>
      <c r="AO757" s="5"/>
      <c r="AP757" s="5"/>
      <c r="AQ757" s="4"/>
    </row>
    <row r="758" spans="1:43" ht="12.75">
      <c r="A758" s="2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2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5"/>
      <c r="AM758" s="5"/>
      <c r="AN758" s="5"/>
      <c r="AO758" s="5"/>
      <c r="AP758" s="5"/>
      <c r="AQ758" s="4"/>
    </row>
    <row r="759" spans="1:43" ht="12.75">
      <c r="A759" s="2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2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5"/>
      <c r="AM759" s="5"/>
      <c r="AN759" s="5"/>
      <c r="AO759" s="5"/>
      <c r="AP759" s="5"/>
      <c r="AQ759" s="4"/>
    </row>
    <row r="760" spans="1:43" ht="12.75">
      <c r="A760" s="2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2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5"/>
      <c r="AM760" s="5"/>
      <c r="AN760" s="5"/>
      <c r="AO760" s="5"/>
      <c r="AP760" s="5"/>
      <c r="AQ760" s="4"/>
    </row>
    <row r="761" spans="1:43" ht="12.75">
      <c r="A761" s="2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2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5"/>
      <c r="AM761" s="5"/>
      <c r="AN761" s="5"/>
      <c r="AO761" s="5"/>
      <c r="AP761" s="5"/>
      <c r="AQ761" s="4"/>
    </row>
    <row r="762" spans="1:43" ht="12.75">
      <c r="A762" s="2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2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5"/>
      <c r="AM762" s="5"/>
      <c r="AN762" s="5"/>
      <c r="AO762" s="5"/>
      <c r="AP762" s="5"/>
      <c r="AQ762" s="4"/>
    </row>
    <row r="763" spans="1:43" ht="12.75">
      <c r="A763" s="2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2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5"/>
      <c r="AM763" s="5"/>
      <c r="AN763" s="5"/>
      <c r="AO763" s="5"/>
      <c r="AP763" s="5"/>
      <c r="AQ763" s="4"/>
    </row>
    <row r="764" spans="1:43" ht="12.75">
      <c r="A764" s="2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2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5"/>
      <c r="AM764" s="5"/>
      <c r="AN764" s="5"/>
      <c r="AO764" s="5"/>
      <c r="AP764" s="5"/>
      <c r="AQ764" s="4"/>
    </row>
    <row r="765" spans="1:43" ht="12.75">
      <c r="A765" s="2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2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5"/>
      <c r="AM765" s="5"/>
      <c r="AN765" s="5"/>
      <c r="AO765" s="5"/>
      <c r="AP765" s="5"/>
      <c r="AQ765" s="4"/>
    </row>
    <row r="766" spans="1:43" ht="12.75">
      <c r="A766" s="2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2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5"/>
      <c r="AM766" s="5"/>
      <c r="AN766" s="5"/>
      <c r="AO766" s="5"/>
      <c r="AP766" s="5"/>
      <c r="AQ766" s="4"/>
    </row>
    <row r="767" spans="1:43" ht="12.75">
      <c r="A767" s="2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2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5"/>
      <c r="AM767" s="5"/>
      <c r="AN767" s="5"/>
      <c r="AO767" s="5"/>
      <c r="AP767" s="5"/>
      <c r="AQ767" s="4"/>
    </row>
    <row r="768" spans="1:43" ht="12.75">
      <c r="A768" s="2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2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5"/>
      <c r="AM768" s="5"/>
      <c r="AN768" s="5"/>
      <c r="AO768" s="5"/>
      <c r="AP768" s="5"/>
      <c r="AQ768" s="4"/>
    </row>
    <row r="769" spans="1:43" ht="12.75">
      <c r="A769" s="2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2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5"/>
      <c r="AM769" s="5"/>
      <c r="AN769" s="5"/>
      <c r="AO769" s="5"/>
      <c r="AP769" s="5"/>
      <c r="AQ769" s="4"/>
    </row>
    <row r="770" spans="1:43" ht="12.75">
      <c r="A770" s="2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2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5"/>
      <c r="AM770" s="5"/>
      <c r="AN770" s="5"/>
      <c r="AO770" s="5"/>
      <c r="AP770" s="5"/>
      <c r="AQ770" s="4"/>
    </row>
    <row r="771" spans="1:43" ht="12.75">
      <c r="A771" s="2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2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5"/>
      <c r="AM771" s="5"/>
      <c r="AN771" s="5"/>
      <c r="AO771" s="5"/>
      <c r="AP771" s="5"/>
      <c r="AQ771" s="4"/>
    </row>
    <row r="772" spans="1:43" ht="12.75">
      <c r="A772" s="2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2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5"/>
      <c r="AM772" s="5"/>
      <c r="AN772" s="5"/>
      <c r="AO772" s="5"/>
      <c r="AP772" s="5"/>
      <c r="AQ772" s="4"/>
    </row>
    <row r="773" spans="1:43" ht="12.75">
      <c r="A773" s="2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2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5"/>
      <c r="AM773" s="5"/>
      <c r="AN773" s="5"/>
      <c r="AO773" s="5"/>
      <c r="AP773" s="5"/>
      <c r="AQ773" s="4"/>
    </row>
    <row r="774" spans="1:43" ht="12.75">
      <c r="A774" s="2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2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5"/>
      <c r="AM774" s="5"/>
      <c r="AN774" s="5"/>
      <c r="AO774" s="5"/>
      <c r="AP774" s="5"/>
      <c r="AQ774" s="4"/>
    </row>
    <row r="775" spans="1:43" ht="12.75">
      <c r="A775" s="2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2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5"/>
      <c r="AM775" s="5"/>
      <c r="AN775" s="5"/>
      <c r="AO775" s="5"/>
      <c r="AP775" s="5"/>
      <c r="AQ775" s="4"/>
    </row>
    <row r="776" spans="1:43" ht="12.75">
      <c r="A776" s="2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2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5"/>
      <c r="AM776" s="5"/>
      <c r="AN776" s="5"/>
      <c r="AO776" s="5"/>
      <c r="AP776" s="5"/>
      <c r="AQ776" s="4"/>
    </row>
    <row r="777" spans="1:43" ht="12.75">
      <c r="A777" s="2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2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5"/>
      <c r="AM777" s="5"/>
      <c r="AN777" s="5"/>
      <c r="AO777" s="5"/>
      <c r="AP777" s="5"/>
      <c r="AQ777" s="4"/>
    </row>
    <row r="778" spans="1:43" ht="12.75">
      <c r="A778" s="2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2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5"/>
      <c r="AM778" s="5"/>
      <c r="AN778" s="5"/>
      <c r="AO778" s="5"/>
      <c r="AP778" s="5"/>
      <c r="AQ778" s="4"/>
    </row>
    <row r="779" spans="1:43" ht="12.75">
      <c r="A779" s="2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2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5"/>
      <c r="AM779" s="5"/>
      <c r="AN779" s="5"/>
      <c r="AO779" s="5"/>
      <c r="AP779" s="5"/>
      <c r="AQ779" s="4"/>
    </row>
    <row r="780" spans="1:43" ht="12.75">
      <c r="A780" s="2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2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5"/>
      <c r="AM780" s="5"/>
      <c r="AN780" s="5"/>
      <c r="AO780" s="5"/>
      <c r="AP780" s="5"/>
      <c r="AQ780" s="4"/>
    </row>
    <row r="781" spans="1:43" ht="12.75">
      <c r="A781" s="2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2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5"/>
      <c r="AM781" s="5"/>
      <c r="AN781" s="5"/>
      <c r="AO781" s="5"/>
      <c r="AP781" s="5"/>
      <c r="AQ781" s="4"/>
    </row>
    <row r="782" spans="1:43" ht="12.75">
      <c r="A782" s="2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2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5"/>
      <c r="AM782" s="5"/>
      <c r="AN782" s="5"/>
      <c r="AO782" s="5"/>
      <c r="AP782" s="5"/>
      <c r="AQ782" s="4"/>
    </row>
    <row r="783" spans="1:43" ht="12.75">
      <c r="A783" s="2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2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5"/>
      <c r="AM783" s="5"/>
      <c r="AN783" s="5"/>
      <c r="AO783" s="5"/>
      <c r="AP783" s="5"/>
      <c r="AQ783" s="4"/>
    </row>
    <row r="784" spans="1:43" ht="12.75">
      <c r="A784" s="2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2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5"/>
      <c r="AM784" s="5"/>
      <c r="AN784" s="5"/>
      <c r="AO784" s="5"/>
      <c r="AP784" s="5"/>
      <c r="AQ784" s="4"/>
    </row>
    <row r="785" spans="1:43" ht="12.75">
      <c r="A785" s="2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2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5"/>
      <c r="AM785" s="5"/>
      <c r="AN785" s="5"/>
      <c r="AO785" s="5"/>
      <c r="AP785" s="5"/>
      <c r="AQ785" s="4"/>
    </row>
    <row r="786" spans="1:43" ht="12.75">
      <c r="A786" s="2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2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5"/>
      <c r="AM786" s="5"/>
      <c r="AN786" s="5"/>
      <c r="AO786" s="5"/>
      <c r="AP786" s="5"/>
      <c r="AQ786" s="4"/>
    </row>
    <row r="787" spans="1:43" ht="12.75">
      <c r="A787" s="2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2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5"/>
      <c r="AM787" s="5"/>
      <c r="AN787" s="5"/>
      <c r="AO787" s="5"/>
      <c r="AP787" s="5"/>
      <c r="AQ787" s="4"/>
    </row>
    <row r="788" spans="1:43" ht="12.75">
      <c r="A788" s="2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2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5"/>
      <c r="AM788" s="5"/>
      <c r="AN788" s="5"/>
      <c r="AO788" s="5"/>
      <c r="AP788" s="5"/>
      <c r="AQ788" s="4"/>
    </row>
    <row r="789" spans="1:43" ht="12.75">
      <c r="A789" s="2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2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5"/>
      <c r="AM789" s="5"/>
      <c r="AN789" s="5"/>
      <c r="AO789" s="5"/>
      <c r="AP789" s="5"/>
      <c r="AQ789" s="4"/>
    </row>
    <row r="790" spans="1:43" ht="12.75">
      <c r="A790" s="2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2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5"/>
      <c r="AM790" s="5"/>
      <c r="AN790" s="5"/>
      <c r="AO790" s="5"/>
      <c r="AP790" s="5"/>
      <c r="AQ790" s="4"/>
    </row>
    <row r="791" spans="1:43" ht="12.75">
      <c r="A791" s="2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2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5"/>
      <c r="AM791" s="5"/>
      <c r="AN791" s="5"/>
      <c r="AO791" s="5"/>
      <c r="AP791" s="5"/>
      <c r="AQ791" s="4"/>
    </row>
    <row r="792" spans="1:43" ht="12.75">
      <c r="A792" s="2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2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5"/>
      <c r="AM792" s="5"/>
      <c r="AN792" s="5"/>
      <c r="AO792" s="5"/>
      <c r="AP792" s="5"/>
      <c r="AQ792" s="4"/>
    </row>
    <row r="793" spans="1:43" ht="12.75">
      <c r="A793" s="2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2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5"/>
      <c r="AM793" s="5"/>
      <c r="AN793" s="5"/>
      <c r="AO793" s="5"/>
      <c r="AP793" s="5"/>
      <c r="AQ793" s="4"/>
    </row>
    <row r="794" spans="1:43" ht="12.75">
      <c r="A794" s="2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2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5"/>
      <c r="AM794" s="5"/>
      <c r="AN794" s="5"/>
      <c r="AO794" s="5"/>
      <c r="AP794" s="5"/>
      <c r="AQ794" s="4"/>
    </row>
    <row r="795" spans="1:43" ht="12.75">
      <c r="A795" s="2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2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5"/>
      <c r="AM795" s="5"/>
      <c r="AN795" s="5"/>
      <c r="AO795" s="5"/>
      <c r="AP795" s="5"/>
      <c r="AQ795" s="4"/>
    </row>
    <row r="796" spans="1:43" ht="12.75">
      <c r="A796" s="2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2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5"/>
      <c r="AM796" s="5"/>
      <c r="AN796" s="5"/>
      <c r="AO796" s="5"/>
      <c r="AP796" s="5"/>
      <c r="AQ796" s="4"/>
    </row>
    <row r="797" spans="1:43" ht="12.75">
      <c r="A797" s="2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2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5"/>
      <c r="AM797" s="5"/>
      <c r="AN797" s="5"/>
      <c r="AO797" s="5"/>
      <c r="AP797" s="5"/>
      <c r="AQ797" s="4"/>
    </row>
    <row r="798" spans="1:43" ht="12.75">
      <c r="A798" s="2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2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5"/>
      <c r="AM798" s="5"/>
      <c r="AN798" s="5"/>
      <c r="AO798" s="5"/>
      <c r="AP798" s="5"/>
      <c r="AQ798" s="4"/>
    </row>
    <row r="799" spans="1:43" ht="12.75">
      <c r="A799" s="2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2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5"/>
      <c r="AM799" s="5"/>
      <c r="AN799" s="5"/>
      <c r="AO799" s="5"/>
      <c r="AP799" s="5"/>
      <c r="AQ799" s="4"/>
    </row>
    <row r="800" spans="1:43" ht="12.75">
      <c r="A800" s="2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2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5"/>
      <c r="AM800" s="5"/>
      <c r="AN800" s="5"/>
      <c r="AO800" s="5"/>
      <c r="AP800" s="5"/>
      <c r="AQ800" s="4"/>
    </row>
    <row r="801" spans="1:42" ht="12.75">
      <c r="A801" s="32"/>
      <c r="B801" s="33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4"/>
      <c r="AL801" s="35"/>
      <c r="AM801" s="35"/>
      <c r="AN801" s="35"/>
      <c r="AO801" s="35"/>
      <c r="AP801" s="35"/>
    </row>
    <row r="802" spans="1:42" ht="12.75">
      <c r="A802" s="32"/>
      <c r="B802" s="33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4"/>
      <c r="AL802" s="35"/>
      <c r="AM802" s="35"/>
      <c r="AN802" s="35"/>
      <c r="AO802" s="35"/>
      <c r="AP802" s="35"/>
    </row>
    <row r="803" spans="1:42" ht="12.75">
      <c r="A803" s="32"/>
      <c r="B803" s="33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4"/>
      <c r="AL803" s="35"/>
      <c r="AM803" s="35"/>
      <c r="AN803" s="35"/>
      <c r="AO803" s="35"/>
      <c r="AP803" s="35"/>
    </row>
    <row r="804" spans="1:42" ht="12.75">
      <c r="A804" s="32"/>
      <c r="B804" s="33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4"/>
      <c r="AL804" s="35"/>
      <c r="AM804" s="35"/>
      <c r="AN804" s="35"/>
      <c r="AO804" s="35"/>
      <c r="AP804" s="35"/>
    </row>
    <row r="805" spans="1:42" ht="12.75">
      <c r="A805" s="32"/>
      <c r="B805" s="33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4"/>
      <c r="AL805" s="35"/>
      <c r="AM805" s="35"/>
      <c r="AN805" s="35"/>
      <c r="AO805" s="35"/>
      <c r="AP805" s="35"/>
    </row>
    <row r="806" spans="1:42" ht="12.75">
      <c r="A806" s="32"/>
      <c r="B806" s="33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4"/>
      <c r="AL806" s="35"/>
      <c r="AM806" s="35"/>
      <c r="AN806" s="35"/>
      <c r="AO806" s="35"/>
      <c r="AP806" s="35"/>
    </row>
    <row r="807" spans="1:42" ht="12.75">
      <c r="A807" s="32"/>
      <c r="B807" s="33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4"/>
      <c r="AL807" s="35"/>
      <c r="AM807" s="35"/>
      <c r="AN807" s="35"/>
      <c r="AO807" s="35"/>
      <c r="AP807" s="35"/>
    </row>
    <row r="808" spans="1:42" ht="12.75">
      <c r="A808" s="32"/>
      <c r="B808" s="33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4"/>
      <c r="AL808" s="35"/>
      <c r="AM808" s="35"/>
      <c r="AN808" s="35"/>
      <c r="AO808" s="35"/>
      <c r="AP808" s="35"/>
    </row>
    <row r="809" spans="1:42" ht="12.75">
      <c r="A809" s="32"/>
      <c r="B809" s="33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4"/>
      <c r="AL809" s="35"/>
      <c r="AM809" s="35"/>
      <c r="AN809" s="35"/>
      <c r="AO809" s="35"/>
      <c r="AP809" s="35"/>
    </row>
    <row r="810" spans="1:42" ht="12.75">
      <c r="A810" s="32"/>
      <c r="B810" s="33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4"/>
      <c r="AL810" s="35"/>
      <c r="AM810" s="35"/>
      <c r="AN810" s="35"/>
      <c r="AO810" s="35"/>
      <c r="AP810" s="35"/>
    </row>
    <row r="811" spans="1:42" ht="12.75">
      <c r="A811" s="32"/>
      <c r="B811" s="33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4"/>
      <c r="AL811" s="35"/>
      <c r="AM811" s="35"/>
      <c r="AN811" s="35"/>
      <c r="AO811" s="35"/>
      <c r="AP811" s="35"/>
    </row>
    <row r="812" spans="1:42" ht="12.75">
      <c r="A812" s="32"/>
      <c r="B812" s="33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4"/>
      <c r="AL812" s="35"/>
      <c r="AM812" s="35"/>
      <c r="AN812" s="35"/>
      <c r="AO812" s="35"/>
      <c r="AP812" s="35"/>
    </row>
    <row r="813" spans="1:42" ht="12.75">
      <c r="A813" s="32"/>
      <c r="B813" s="33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4"/>
      <c r="AL813" s="35"/>
      <c r="AM813" s="35"/>
      <c r="AN813" s="35"/>
      <c r="AO813" s="35"/>
      <c r="AP813" s="35"/>
    </row>
    <row r="814" spans="1:42" ht="12.75">
      <c r="A814" s="32"/>
      <c r="B814" s="33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4"/>
      <c r="AL814" s="35"/>
      <c r="AM814" s="35"/>
      <c r="AN814" s="35"/>
      <c r="AO814" s="35"/>
      <c r="AP814" s="35"/>
    </row>
    <row r="815" spans="1:42" ht="12.75">
      <c r="A815" s="32"/>
      <c r="B815" s="33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4"/>
      <c r="AL815" s="35"/>
      <c r="AM815" s="35"/>
      <c r="AN815" s="35"/>
      <c r="AO815" s="35"/>
      <c r="AP815" s="35"/>
    </row>
    <row r="816" spans="1:42" ht="12.75">
      <c r="A816" s="32"/>
      <c r="B816" s="33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4"/>
      <c r="AL816" s="35"/>
      <c r="AM816" s="35"/>
      <c r="AN816" s="35"/>
      <c r="AO816" s="35"/>
      <c r="AP816" s="35"/>
    </row>
    <row r="817" spans="1:42" ht="12.75">
      <c r="A817" s="32"/>
      <c r="B817" s="33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4"/>
      <c r="AL817" s="35"/>
      <c r="AM817" s="35"/>
      <c r="AN817" s="35"/>
      <c r="AO817" s="35"/>
      <c r="AP817" s="35"/>
    </row>
    <row r="818" spans="1:42" ht="12.75">
      <c r="A818" s="32"/>
      <c r="B818" s="33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4"/>
      <c r="AL818" s="35"/>
      <c r="AM818" s="35"/>
      <c r="AN818" s="35"/>
      <c r="AO818" s="35"/>
      <c r="AP818" s="35"/>
    </row>
    <row r="819" spans="1:42" ht="12.75">
      <c r="A819" s="32"/>
      <c r="B819" s="33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4"/>
      <c r="AL819" s="35"/>
      <c r="AM819" s="35"/>
      <c r="AN819" s="35"/>
      <c r="AO819" s="35"/>
      <c r="AP819" s="35"/>
    </row>
    <row r="820" spans="1:42" ht="12.75">
      <c r="A820" s="32"/>
      <c r="B820" s="33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4"/>
      <c r="AL820" s="35"/>
      <c r="AM820" s="35"/>
      <c r="AN820" s="35"/>
      <c r="AO820" s="35"/>
      <c r="AP820" s="35"/>
    </row>
    <row r="821" spans="1:42" ht="12.75">
      <c r="A821" s="32"/>
      <c r="B821" s="33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4"/>
      <c r="AL821" s="35"/>
      <c r="AM821" s="35"/>
      <c r="AN821" s="35"/>
      <c r="AO821" s="35"/>
      <c r="AP821" s="35"/>
    </row>
    <row r="822" spans="1:42" ht="12.75">
      <c r="A822" s="32"/>
      <c r="B822" s="33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4"/>
      <c r="AL822" s="35"/>
      <c r="AM822" s="35"/>
      <c r="AN822" s="35"/>
      <c r="AO822" s="35"/>
      <c r="AP822" s="35"/>
    </row>
    <row r="823" spans="1:42" ht="12.75">
      <c r="A823" s="32"/>
      <c r="B823" s="33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4"/>
      <c r="AL823" s="35"/>
      <c r="AM823" s="35"/>
      <c r="AN823" s="35"/>
      <c r="AO823" s="35"/>
      <c r="AP823" s="35"/>
    </row>
    <row r="824" spans="1:42" ht="12.75">
      <c r="A824" s="32"/>
      <c r="B824" s="33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4"/>
      <c r="AL824" s="35"/>
      <c r="AM824" s="35"/>
      <c r="AN824" s="35"/>
      <c r="AO824" s="35"/>
      <c r="AP824" s="35"/>
    </row>
    <row r="825" spans="1:42" ht="12.75">
      <c r="A825" s="32"/>
      <c r="B825" s="33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4"/>
      <c r="AL825" s="35"/>
      <c r="AM825" s="35"/>
      <c r="AN825" s="35"/>
      <c r="AO825" s="35"/>
      <c r="AP825" s="35"/>
    </row>
    <row r="826" spans="1:42" ht="12.75">
      <c r="A826" s="32"/>
      <c r="B826" s="33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4"/>
      <c r="AL826" s="35"/>
      <c r="AM826" s="35"/>
      <c r="AN826" s="35"/>
      <c r="AO826" s="35"/>
      <c r="AP826" s="35"/>
    </row>
    <row r="827" spans="1:42" ht="12.75">
      <c r="A827" s="32"/>
      <c r="B827" s="33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4"/>
      <c r="AL827" s="35"/>
      <c r="AM827" s="35"/>
      <c r="AN827" s="35"/>
      <c r="AO827" s="35"/>
      <c r="AP827" s="35"/>
    </row>
    <row r="828" spans="1:42" ht="12.75">
      <c r="A828" s="32"/>
      <c r="B828" s="33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4"/>
      <c r="AL828" s="35"/>
      <c r="AM828" s="35"/>
      <c r="AN828" s="35"/>
      <c r="AO828" s="35"/>
      <c r="AP828" s="35"/>
    </row>
    <row r="829" spans="1:42" ht="12.75">
      <c r="A829" s="32"/>
      <c r="B829" s="33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4"/>
      <c r="AL829" s="35"/>
      <c r="AM829" s="35"/>
      <c r="AN829" s="35"/>
      <c r="AO829" s="35"/>
      <c r="AP829" s="35"/>
    </row>
    <row r="830" spans="1:42" ht="12.75">
      <c r="A830" s="32"/>
      <c r="B830" s="33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4"/>
      <c r="AL830" s="35"/>
      <c r="AM830" s="35"/>
      <c r="AN830" s="35"/>
      <c r="AO830" s="35"/>
      <c r="AP830" s="35"/>
    </row>
    <row r="831" spans="1:42" ht="12.75">
      <c r="A831" s="32"/>
      <c r="B831" s="33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4"/>
      <c r="AL831" s="35"/>
      <c r="AM831" s="35"/>
      <c r="AN831" s="35"/>
      <c r="AO831" s="35"/>
      <c r="AP831" s="35"/>
    </row>
    <row r="832" spans="1:42" ht="12.75">
      <c r="A832" s="32"/>
      <c r="B832" s="33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4"/>
      <c r="AL832" s="35"/>
      <c r="AM832" s="35"/>
      <c r="AN832" s="35"/>
      <c r="AO832" s="35"/>
      <c r="AP832" s="3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scale="55"/>
  <rowBreaks count="13" manualBreakCount="13">
    <brk id="12" max="255" man="1"/>
    <brk id="80" max="255" man="1"/>
    <brk id="106" max="255" man="1"/>
    <brk id="152" max="255" man="1"/>
    <brk id="198" max="255" man="1"/>
    <brk id="299" max="255" man="1"/>
    <brk id="443" max="255" man="1"/>
    <brk id="491" max="255" man="1"/>
    <brk id="540" max="255" man="1"/>
    <brk id="584" max="255" man="1"/>
    <brk id="624" max="255" man="1"/>
    <brk id="659" max="255" man="1"/>
    <brk id="69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4.7109375" style="1" customWidth="1"/>
    <col min="3" max="3" width="27.00390625" style="0" customWidth="1"/>
    <col min="4" max="4" width="16.00390625" style="0" customWidth="1"/>
    <col min="5" max="6" width="13.421875" style="0" customWidth="1"/>
    <col min="7" max="7" width="12.421875" style="0" customWidth="1"/>
    <col min="8" max="8" width="7.421875" style="0" customWidth="1"/>
    <col min="9" max="9" width="4.8515625" style="1" customWidth="1"/>
    <col min="10" max="10" width="27.421875" style="0" customWidth="1"/>
    <col min="11" max="11" width="11.8515625" style="0" customWidth="1"/>
    <col min="12" max="12" width="12.421875" style="0" customWidth="1"/>
  </cols>
  <sheetData>
    <row r="1" spans="1:13" ht="12.75">
      <c r="A1" s="36"/>
      <c r="B1" s="37"/>
      <c r="C1" s="36"/>
      <c r="D1" s="36"/>
      <c r="E1" s="36"/>
      <c r="F1" s="36"/>
      <c r="G1" s="36"/>
      <c r="H1" s="36"/>
      <c r="I1" s="28"/>
      <c r="J1" s="4"/>
      <c r="K1" s="4"/>
      <c r="L1" s="4"/>
      <c r="M1" s="4"/>
    </row>
    <row r="2" spans="1:13" ht="12.75">
      <c r="A2" s="36"/>
      <c r="B2" s="37"/>
      <c r="C2" s="36"/>
      <c r="D2" s="36"/>
      <c r="E2" s="36"/>
      <c r="F2" s="36"/>
      <c r="G2" s="36"/>
      <c r="H2" s="36"/>
      <c r="I2" s="28"/>
      <c r="J2" s="4"/>
      <c r="K2" s="4"/>
      <c r="L2" s="4"/>
      <c r="M2" s="4"/>
    </row>
    <row r="3" spans="1:13" ht="12.75">
      <c r="A3" s="36"/>
      <c r="B3" s="37"/>
      <c r="C3" s="38" t="s">
        <v>317</v>
      </c>
      <c r="D3" s="36"/>
      <c r="E3" s="36"/>
      <c r="F3" s="36"/>
      <c r="G3" s="36"/>
      <c r="H3" s="36"/>
      <c r="I3" s="37"/>
      <c r="J3" s="38" t="s">
        <v>318</v>
      </c>
      <c r="K3" s="36"/>
      <c r="L3" s="36"/>
      <c r="M3" s="4"/>
    </row>
    <row r="4" spans="1:13" ht="12.75">
      <c r="A4" s="36"/>
      <c r="B4" s="37"/>
      <c r="C4" s="36"/>
      <c r="D4" s="36"/>
      <c r="E4" s="36"/>
      <c r="F4" s="36"/>
      <c r="G4" s="36"/>
      <c r="H4" s="36"/>
      <c r="I4" s="37"/>
      <c r="J4" s="36"/>
      <c r="K4" s="36"/>
      <c r="L4" s="36"/>
      <c r="M4" s="4"/>
    </row>
    <row r="5" spans="1:13" ht="12.75">
      <c r="A5" s="36"/>
      <c r="B5" s="39" t="s">
        <v>168</v>
      </c>
      <c r="C5" s="39" t="s">
        <v>319</v>
      </c>
      <c r="D5" s="39" t="s">
        <v>320</v>
      </c>
      <c r="E5" s="39" t="s">
        <v>321</v>
      </c>
      <c r="F5" s="39" t="s">
        <v>322</v>
      </c>
      <c r="G5" s="39" t="s">
        <v>323</v>
      </c>
      <c r="H5" s="36"/>
      <c r="I5" s="39" t="s">
        <v>168</v>
      </c>
      <c r="J5" s="39" t="s">
        <v>319</v>
      </c>
      <c r="K5" s="39" t="s">
        <v>320</v>
      </c>
      <c r="L5" s="39" t="s">
        <v>323</v>
      </c>
      <c r="M5" s="4"/>
    </row>
    <row r="6" spans="1:13" ht="12.75">
      <c r="A6" s="36"/>
      <c r="B6" s="37">
        <v>1</v>
      </c>
      <c r="C6" s="40" t="s">
        <v>324</v>
      </c>
      <c r="D6" s="40" t="s">
        <v>325</v>
      </c>
      <c r="E6" s="40">
        <v>1000</v>
      </c>
      <c r="F6" s="40">
        <v>1000</v>
      </c>
      <c r="G6" s="36">
        <f aca="true" t="shared" si="0" ref="G6:G25">+E6*F6</f>
        <v>1000000</v>
      </c>
      <c r="H6" s="36"/>
      <c r="I6" s="37">
        <v>1</v>
      </c>
      <c r="J6" s="40" t="s">
        <v>326</v>
      </c>
      <c r="K6" s="40"/>
      <c r="L6" s="40">
        <v>100000</v>
      </c>
      <c r="M6" s="4"/>
    </row>
    <row r="7" spans="1:13" ht="12.75">
      <c r="A7" s="36"/>
      <c r="B7" s="37">
        <v>2</v>
      </c>
      <c r="C7" s="40"/>
      <c r="D7" s="40"/>
      <c r="E7" s="40">
        <v>0</v>
      </c>
      <c r="F7" s="40">
        <v>0</v>
      </c>
      <c r="G7" s="36">
        <f t="shared" si="0"/>
        <v>0</v>
      </c>
      <c r="H7" s="36"/>
      <c r="I7" s="37">
        <v>2</v>
      </c>
      <c r="J7" s="40" t="s">
        <v>327</v>
      </c>
      <c r="K7" s="40"/>
      <c r="L7" s="40">
        <v>50000</v>
      </c>
      <c r="M7" s="4"/>
    </row>
    <row r="8" spans="1:13" ht="12.75">
      <c r="A8" s="36"/>
      <c r="B8" s="37">
        <v>3</v>
      </c>
      <c r="C8" s="40"/>
      <c r="D8" s="40"/>
      <c r="E8" s="40">
        <v>0</v>
      </c>
      <c r="F8" s="40">
        <v>0</v>
      </c>
      <c r="G8" s="36">
        <f t="shared" si="0"/>
        <v>0</v>
      </c>
      <c r="H8" s="36"/>
      <c r="I8" s="37">
        <v>3</v>
      </c>
      <c r="J8" s="40" t="s">
        <v>328</v>
      </c>
      <c r="K8" s="40"/>
      <c r="L8" s="40">
        <v>30000</v>
      </c>
      <c r="M8" s="4"/>
    </row>
    <row r="9" spans="1:13" ht="12.75">
      <c r="A9" s="36"/>
      <c r="B9" s="37">
        <v>4</v>
      </c>
      <c r="C9" s="40"/>
      <c r="D9" s="40"/>
      <c r="E9" s="40">
        <v>0</v>
      </c>
      <c r="F9" s="40">
        <v>0</v>
      </c>
      <c r="G9" s="36">
        <f t="shared" si="0"/>
        <v>0</v>
      </c>
      <c r="H9" s="36"/>
      <c r="I9" s="37">
        <v>4</v>
      </c>
      <c r="J9" s="40"/>
      <c r="K9" s="40"/>
      <c r="L9" s="40">
        <v>0</v>
      </c>
      <c r="M9" s="4"/>
    </row>
    <row r="10" spans="1:13" ht="12.75">
      <c r="A10" s="36"/>
      <c r="B10" s="37">
        <v>5</v>
      </c>
      <c r="C10" s="40"/>
      <c r="D10" s="40"/>
      <c r="E10" s="40">
        <v>0</v>
      </c>
      <c r="F10" s="40">
        <v>0</v>
      </c>
      <c r="G10" s="36">
        <f t="shared" si="0"/>
        <v>0</v>
      </c>
      <c r="H10" s="36"/>
      <c r="I10" s="37">
        <v>5</v>
      </c>
      <c r="J10" s="40"/>
      <c r="K10" s="40"/>
      <c r="L10" s="40">
        <v>0</v>
      </c>
      <c r="M10" s="4"/>
    </row>
    <row r="11" spans="1:13" ht="12.75">
      <c r="A11" s="36"/>
      <c r="B11" s="37">
        <v>6</v>
      </c>
      <c r="C11" s="40"/>
      <c r="D11" s="40"/>
      <c r="E11" s="40">
        <v>0</v>
      </c>
      <c r="F11" s="40">
        <v>0</v>
      </c>
      <c r="G11" s="36">
        <f t="shared" si="0"/>
        <v>0</v>
      </c>
      <c r="H11" s="36"/>
      <c r="I11" s="37">
        <v>6</v>
      </c>
      <c r="J11" s="40"/>
      <c r="K11" s="40"/>
      <c r="L11" s="40">
        <v>0</v>
      </c>
      <c r="M11" s="4"/>
    </row>
    <row r="12" spans="1:13" ht="12.75">
      <c r="A12" s="36"/>
      <c r="B12" s="37">
        <v>7</v>
      </c>
      <c r="C12" s="40"/>
      <c r="D12" s="40"/>
      <c r="E12" s="40">
        <v>0</v>
      </c>
      <c r="F12" s="40">
        <v>0</v>
      </c>
      <c r="G12" s="36">
        <f t="shared" si="0"/>
        <v>0</v>
      </c>
      <c r="H12" s="36"/>
      <c r="I12" s="37">
        <v>7</v>
      </c>
      <c r="J12" s="40"/>
      <c r="K12" s="40"/>
      <c r="L12" s="40">
        <v>0</v>
      </c>
      <c r="M12" s="4"/>
    </row>
    <row r="13" spans="1:13" ht="12.75">
      <c r="A13" s="36"/>
      <c r="B13" s="37">
        <v>8</v>
      </c>
      <c r="C13" s="40"/>
      <c r="D13" s="40"/>
      <c r="E13" s="40">
        <v>0</v>
      </c>
      <c r="F13" s="40">
        <v>0</v>
      </c>
      <c r="G13" s="36">
        <f t="shared" si="0"/>
        <v>0</v>
      </c>
      <c r="H13" s="36"/>
      <c r="I13" s="37">
        <v>8</v>
      </c>
      <c r="J13" s="40"/>
      <c r="K13" s="40"/>
      <c r="L13" s="40">
        <v>0</v>
      </c>
      <c r="M13" s="4"/>
    </row>
    <row r="14" spans="1:13" ht="12.75">
      <c r="A14" s="36"/>
      <c r="B14" s="37">
        <v>9</v>
      </c>
      <c r="C14" s="40"/>
      <c r="D14" s="40"/>
      <c r="E14" s="40">
        <v>0</v>
      </c>
      <c r="F14" s="40">
        <v>0</v>
      </c>
      <c r="G14" s="36">
        <f t="shared" si="0"/>
        <v>0</v>
      </c>
      <c r="H14" s="36"/>
      <c r="I14" s="37">
        <v>9</v>
      </c>
      <c r="J14" s="40"/>
      <c r="K14" s="40"/>
      <c r="L14" s="40">
        <v>0</v>
      </c>
      <c r="M14" s="4"/>
    </row>
    <row r="15" spans="1:13" ht="12.75">
      <c r="A15" s="36"/>
      <c r="B15" s="37">
        <v>10</v>
      </c>
      <c r="C15" s="40"/>
      <c r="D15" s="40"/>
      <c r="E15" s="40">
        <v>0</v>
      </c>
      <c r="F15" s="40">
        <v>0</v>
      </c>
      <c r="G15" s="36">
        <f t="shared" si="0"/>
        <v>0</v>
      </c>
      <c r="H15" s="36"/>
      <c r="I15" s="37">
        <v>10</v>
      </c>
      <c r="J15" s="40"/>
      <c r="K15" s="40"/>
      <c r="L15" s="40">
        <v>0</v>
      </c>
      <c r="M15" s="4"/>
    </row>
    <row r="16" spans="1:13" ht="12.75">
      <c r="A16" s="36"/>
      <c r="B16" s="37">
        <v>11</v>
      </c>
      <c r="C16" s="40"/>
      <c r="D16" s="40"/>
      <c r="E16" s="40">
        <v>0</v>
      </c>
      <c r="F16" s="40">
        <v>0</v>
      </c>
      <c r="G16" s="36">
        <f t="shared" si="0"/>
        <v>0</v>
      </c>
      <c r="H16" s="36"/>
      <c r="I16" s="37">
        <v>11</v>
      </c>
      <c r="J16" s="40"/>
      <c r="K16" s="40"/>
      <c r="L16" s="40">
        <v>0</v>
      </c>
      <c r="M16" s="4"/>
    </row>
    <row r="17" spans="1:13" ht="12.75">
      <c r="A17" s="36"/>
      <c r="B17" s="37">
        <v>12</v>
      </c>
      <c r="C17" s="40"/>
      <c r="D17" s="40"/>
      <c r="E17" s="40">
        <v>0</v>
      </c>
      <c r="F17" s="40">
        <v>0</v>
      </c>
      <c r="G17" s="36">
        <f t="shared" si="0"/>
        <v>0</v>
      </c>
      <c r="H17" s="36"/>
      <c r="I17" s="37">
        <v>12</v>
      </c>
      <c r="J17" s="40"/>
      <c r="K17" s="40"/>
      <c r="L17" s="40">
        <v>0</v>
      </c>
      <c r="M17" s="4"/>
    </row>
    <row r="18" spans="1:13" ht="12.75">
      <c r="A18" s="36"/>
      <c r="B18" s="37">
        <v>13</v>
      </c>
      <c r="C18" s="40"/>
      <c r="D18" s="40"/>
      <c r="E18" s="40">
        <v>0</v>
      </c>
      <c r="F18" s="40">
        <v>0</v>
      </c>
      <c r="G18" s="36">
        <f t="shared" si="0"/>
        <v>0</v>
      </c>
      <c r="H18" s="36"/>
      <c r="I18" s="37">
        <v>13</v>
      </c>
      <c r="J18" s="40"/>
      <c r="K18" s="40"/>
      <c r="L18" s="40">
        <v>0</v>
      </c>
      <c r="M18" s="4"/>
    </row>
    <row r="19" spans="1:13" ht="12.75">
      <c r="A19" s="36"/>
      <c r="B19" s="37">
        <v>14</v>
      </c>
      <c r="C19" s="40"/>
      <c r="D19" s="40"/>
      <c r="E19" s="40">
        <v>0</v>
      </c>
      <c r="F19" s="40">
        <v>0</v>
      </c>
      <c r="G19" s="36">
        <f t="shared" si="0"/>
        <v>0</v>
      </c>
      <c r="H19" s="36"/>
      <c r="I19" s="37">
        <v>14</v>
      </c>
      <c r="J19" s="40"/>
      <c r="K19" s="40"/>
      <c r="L19" s="40">
        <v>0</v>
      </c>
      <c r="M19" s="4"/>
    </row>
    <row r="20" spans="1:13" ht="12.75">
      <c r="A20" s="36"/>
      <c r="B20" s="37">
        <v>15</v>
      </c>
      <c r="C20" s="40"/>
      <c r="D20" s="40"/>
      <c r="E20" s="40">
        <v>0</v>
      </c>
      <c r="F20" s="40">
        <v>0</v>
      </c>
      <c r="G20" s="36">
        <f t="shared" si="0"/>
        <v>0</v>
      </c>
      <c r="H20" s="36"/>
      <c r="I20" s="37">
        <v>15</v>
      </c>
      <c r="J20" s="40"/>
      <c r="K20" s="40"/>
      <c r="L20" s="40">
        <v>0</v>
      </c>
      <c r="M20" s="4"/>
    </row>
    <row r="21" spans="1:13" ht="12.75">
      <c r="A21" s="36"/>
      <c r="B21" s="37">
        <v>16</v>
      </c>
      <c r="C21" s="40"/>
      <c r="D21" s="40"/>
      <c r="E21" s="40">
        <v>0</v>
      </c>
      <c r="F21" s="40">
        <v>0</v>
      </c>
      <c r="G21" s="36">
        <f t="shared" si="0"/>
        <v>0</v>
      </c>
      <c r="H21" s="36"/>
      <c r="I21" s="37">
        <v>16</v>
      </c>
      <c r="J21" s="40"/>
      <c r="K21" s="40"/>
      <c r="L21" s="40">
        <v>0</v>
      </c>
      <c r="M21" s="4"/>
    </row>
    <row r="22" spans="1:13" ht="12.75">
      <c r="A22" s="36"/>
      <c r="B22" s="37">
        <v>17</v>
      </c>
      <c r="C22" s="40"/>
      <c r="D22" s="40"/>
      <c r="E22" s="40">
        <v>0</v>
      </c>
      <c r="F22" s="40">
        <v>0</v>
      </c>
      <c r="G22" s="36">
        <f t="shared" si="0"/>
        <v>0</v>
      </c>
      <c r="H22" s="36"/>
      <c r="I22" s="37">
        <v>17</v>
      </c>
      <c r="J22" s="40"/>
      <c r="K22" s="40"/>
      <c r="L22" s="40">
        <v>0</v>
      </c>
      <c r="M22" s="4"/>
    </row>
    <row r="23" spans="1:13" ht="12.75">
      <c r="A23" s="36"/>
      <c r="B23" s="37">
        <v>18</v>
      </c>
      <c r="C23" s="40"/>
      <c r="D23" s="40"/>
      <c r="E23" s="40">
        <v>0</v>
      </c>
      <c r="F23" s="40">
        <v>0</v>
      </c>
      <c r="G23" s="36">
        <f t="shared" si="0"/>
        <v>0</v>
      </c>
      <c r="H23" s="36"/>
      <c r="I23" s="37">
        <v>18</v>
      </c>
      <c r="J23" s="40"/>
      <c r="K23" s="40"/>
      <c r="L23" s="40">
        <v>0</v>
      </c>
      <c r="M23" s="4"/>
    </row>
    <row r="24" spans="1:13" ht="12.75">
      <c r="A24" s="36"/>
      <c r="B24" s="37">
        <v>19</v>
      </c>
      <c r="C24" s="40"/>
      <c r="D24" s="40"/>
      <c r="E24" s="40">
        <v>0</v>
      </c>
      <c r="F24" s="40">
        <v>0</v>
      </c>
      <c r="G24" s="36">
        <f t="shared" si="0"/>
        <v>0</v>
      </c>
      <c r="H24" s="36"/>
      <c r="I24" s="37">
        <v>19</v>
      </c>
      <c r="J24" s="40"/>
      <c r="K24" s="40"/>
      <c r="L24" s="40">
        <v>0</v>
      </c>
      <c r="M24" s="4"/>
    </row>
    <row r="25" spans="1:13" ht="12.75">
      <c r="A25" s="36"/>
      <c r="B25" s="37">
        <v>20</v>
      </c>
      <c r="C25" s="40"/>
      <c r="D25" s="40"/>
      <c r="E25" s="40">
        <v>0</v>
      </c>
      <c r="F25" s="40">
        <v>0</v>
      </c>
      <c r="G25" s="36">
        <f t="shared" si="0"/>
        <v>0</v>
      </c>
      <c r="H25" s="36"/>
      <c r="I25" s="37">
        <v>20</v>
      </c>
      <c r="J25" s="40"/>
      <c r="K25" s="40"/>
      <c r="L25" s="40">
        <v>0</v>
      </c>
      <c r="M25" s="4"/>
    </row>
    <row r="26" spans="1:13" ht="12.75">
      <c r="A26" s="36"/>
      <c r="B26" s="39"/>
      <c r="C26" s="41" t="s">
        <v>329</v>
      </c>
      <c r="D26" s="41"/>
      <c r="E26" s="41"/>
      <c r="F26" s="41"/>
      <c r="G26" s="41">
        <f>SUM(G6:G25)</f>
        <v>1000000</v>
      </c>
      <c r="H26" s="36"/>
      <c r="I26" s="39"/>
      <c r="J26" s="41" t="s">
        <v>329</v>
      </c>
      <c r="K26" s="41"/>
      <c r="L26" s="41">
        <f>SUM(L6:L25)</f>
        <v>180000</v>
      </c>
      <c r="M26" s="4"/>
    </row>
    <row r="27" spans="1:13" ht="12.75">
      <c r="A27" s="36"/>
      <c r="B27" s="37"/>
      <c r="C27" s="36"/>
      <c r="D27" s="36"/>
      <c r="E27" s="36"/>
      <c r="F27" s="36"/>
      <c r="G27" s="36"/>
      <c r="H27" s="36"/>
      <c r="I27" s="28"/>
      <c r="J27" s="4"/>
      <c r="K27" s="4"/>
      <c r="L27" s="4"/>
      <c r="M27" s="4"/>
    </row>
    <row r="28" spans="1:13" ht="12.75">
      <c r="A28" s="36"/>
      <c r="B28" s="37"/>
      <c r="C28" s="36"/>
      <c r="D28" s="36"/>
      <c r="E28" s="36"/>
      <c r="F28" s="36"/>
      <c r="G28" s="36"/>
      <c r="H28" s="36"/>
      <c r="I28" s="28"/>
      <c r="J28" s="4"/>
      <c r="K28" s="4"/>
      <c r="L28" s="4"/>
      <c r="M28" s="4"/>
    </row>
    <row r="29" spans="1:13" ht="12.75">
      <c r="A29" s="36"/>
      <c r="B29" s="28"/>
      <c r="C29" s="4"/>
      <c r="D29" s="4"/>
      <c r="E29" s="4"/>
      <c r="F29" s="36"/>
      <c r="G29" s="36"/>
      <c r="H29" s="36"/>
      <c r="I29" s="28"/>
      <c r="J29" s="4"/>
      <c r="K29" s="4"/>
      <c r="L29" s="4"/>
      <c r="M29" s="4"/>
    </row>
    <row r="30" spans="1:13" ht="12.75">
      <c r="A30" s="36"/>
      <c r="B30" s="28"/>
      <c r="C30" s="4"/>
      <c r="D30" s="4"/>
      <c r="E30" s="4"/>
      <c r="F30" s="36"/>
      <c r="G30" s="36"/>
      <c r="H30" s="36"/>
      <c r="I30" s="28"/>
      <c r="J30" s="4"/>
      <c r="K30" s="4"/>
      <c r="L30" s="4"/>
      <c r="M30" s="4"/>
    </row>
    <row r="31" spans="1:13" ht="12.75">
      <c r="A31" s="36"/>
      <c r="B31" s="28"/>
      <c r="C31" s="4"/>
      <c r="D31" s="4"/>
      <c r="E31" s="4"/>
      <c r="F31" s="37"/>
      <c r="G31" s="36"/>
      <c r="H31" s="36"/>
      <c r="I31" s="28"/>
      <c r="J31" s="4"/>
      <c r="K31" s="4"/>
      <c r="L31" s="4"/>
      <c r="M31" s="4"/>
    </row>
    <row r="32" spans="1:13" ht="12.75">
      <c r="A32" s="36"/>
      <c r="B32" s="28"/>
      <c r="C32" s="4"/>
      <c r="D32" s="4"/>
      <c r="E32" s="4"/>
      <c r="F32" s="36"/>
      <c r="G32" s="36"/>
      <c r="H32" s="36"/>
      <c r="I32" s="28"/>
      <c r="J32" s="4"/>
      <c r="K32" s="4"/>
      <c r="L32" s="4"/>
      <c r="M32" s="4"/>
    </row>
    <row r="33" spans="1:13" ht="12.75">
      <c r="A33" s="36"/>
      <c r="B33" s="28"/>
      <c r="C33" s="4"/>
      <c r="D33" s="4"/>
      <c r="E33" s="4"/>
      <c r="F33" s="36"/>
      <c r="G33" s="36"/>
      <c r="H33" s="36"/>
      <c r="I33" s="28"/>
      <c r="J33" s="4"/>
      <c r="K33" s="4"/>
      <c r="L33" s="4"/>
      <c r="M33" s="4"/>
    </row>
    <row r="34" spans="1:13" ht="12.75">
      <c r="A34" s="36"/>
      <c r="B34" s="28"/>
      <c r="C34" s="4"/>
      <c r="D34" s="4"/>
      <c r="E34" s="4"/>
      <c r="F34" s="36"/>
      <c r="G34" s="36"/>
      <c r="H34" s="36"/>
      <c r="I34" s="28"/>
      <c r="J34" s="4"/>
      <c r="K34" s="4"/>
      <c r="L34" s="4"/>
      <c r="M34" s="4"/>
    </row>
    <row r="35" spans="1:13" ht="12.75">
      <c r="A35" s="36"/>
      <c r="B35" s="28"/>
      <c r="C35" s="4"/>
      <c r="D35" s="4"/>
      <c r="E35" s="4"/>
      <c r="F35" s="36"/>
      <c r="G35" s="36"/>
      <c r="H35" s="36"/>
      <c r="I35" s="28"/>
      <c r="J35" s="4"/>
      <c r="K35" s="4"/>
      <c r="L35" s="4"/>
      <c r="M35" s="4"/>
    </row>
    <row r="36" spans="1:13" ht="12.75">
      <c r="A36" s="36"/>
      <c r="B36" s="28"/>
      <c r="C36" s="4"/>
      <c r="D36" s="4"/>
      <c r="E36" s="4"/>
      <c r="F36" s="36"/>
      <c r="G36" s="36"/>
      <c r="H36" s="36"/>
      <c r="I36" s="28"/>
      <c r="J36" s="4"/>
      <c r="K36" s="4"/>
      <c r="L36" s="4"/>
      <c r="M36" s="4"/>
    </row>
    <row r="37" spans="1:13" ht="12.75">
      <c r="A37" s="36"/>
      <c r="B37" s="28"/>
      <c r="C37" s="4"/>
      <c r="D37" s="4"/>
      <c r="E37" s="4"/>
      <c r="F37" s="36"/>
      <c r="G37" s="36"/>
      <c r="H37" s="36"/>
      <c r="I37" s="28"/>
      <c r="J37" s="4"/>
      <c r="K37" s="4"/>
      <c r="L37" s="4"/>
      <c r="M37" s="4"/>
    </row>
    <row r="38" spans="1:13" ht="12.75">
      <c r="A38" s="36"/>
      <c r="B38" s="28"/>
      <c r="C38" s="4"/>
      <c r="D38" s="4"/>
      <c r="E38" s="4"/>
      <c r="F38" s="36"/>
      <c r="G38" s="36"/>
      <c r="H38" s="36"/>
      <c r="I38" s="28"/>
      <c r="J38" s="4"/>
      <c r="K38" s="4"/>
      <c r="L38" s="4"/>
      <c r="M38" s="4"/>
    </row>
    <row r="39" spans="1:13" ht="12.75">
      <c r="A39" s="36"/>
      <c r="B39" s="28"/>
      <c r="C39" s="4"/>
      <c r="D39" s="4"/>
      <c r="E39" s="4"/>
      <c r="F39" s="36"/>
      <c r="G39" s="36"/>
      <c r="H39" s="36"/>
      <c r="I39" s="28"/>
      <c r="J39" s="4"/>
      <c r="K39" s="4"/>
      <c r="L39" s="4"/>
      <c r="M39" s="4"/>
    </row>
    <row r="40" spans="1:13" ht="12.75">
      <c r="A40" s="36"/>
      <c r="B40" s="28"/>
      <c r="C40" s="4"/>
      <c r="D40" s="4"/>
      <c r="E40" s="4"/>
      <c r="F40" s="36"/>
      <c r="G40" s="36"/>
      <c r="H40" s="36"/>
      <c r="I40" s="28"/>
      <c r="J40" s="4"/>
      <c r="K40" s="4"/>
      <c r="L40" s="4"/>
      <c r="M40" s="4"/>
    </row>
    <row r="41" spans="1:13" ht="12.75">
      <c r="A41" s="36"/>
      <c r="B41" s="28"/>
      <c r="C41" s="4"/>
      <c r="D41" s="4"/>
      <c r="E41" s="4"/>
      <c r="F41" s="36"/>
      <c r="G41" s="36"/>
      <c r="H41" s="36"/>
      <c r="I41" s="28"/>
      <c r="J41" s="4"/>
      <c r="K41" s="4"/>
      <c r="L41" s="4"/>
      <c r="M41" s="4"/>
    </row>
    <row r="42" spans="1:13" ht="12.75">
      <c r="A42" s="36"/>
      <c r="B42" s="28"/>
      <c r="C42" s="4"/>
      <c r="D42" s="4"/>
      <c r="E42" s="4"/>
      <c r="F42" s="36"/>
      <c r="G42" s="36"/>
      <c r="H42" s="36"/>
      <c r="I42" s="28"/>
      <c r="J42" s="4"/>
      <c r="K42" s="4"/>
      <c r="L42" s="4"/>
      <c r="M42" s="4"/>
    </row>
    <row r="43" spans="1:13" ht="12.75">
      <c r="A43" s="36"/>
      <c r="B43" s="28"/>
      <c r="C43" s="4"/>
      <c r="D43" s="4"/>
      <c r="E43" s="4"/>
      <c r="F43" s="36"/>
      <c r="G43" s="36"/>
      <c r="H43" s="36"/>
      <c r="I43" s="28"/>
      <c r="J43" s="4"/>
      <c r="K43" s="4"/>
      <c r="L43" s="4"/>
      <c r="M43" s="4"/>
    </row>
    <row r="44" spans="1:13" ht="12.75">
      <c r="A44" s="36"/>
      <c r="B44" s="28"/>
      <c r="C44" s="4"/>
      <c r="D44" s="4"/>
      <c r="E44" s="4"/>
      <c r="F44" s="36"/>
      <c r="G44" s="36"/>
      <c r="H44" s="36"/>
      <c r="I44" s="28"/>
      <c r="J44" s="4"/>
      <c r="K44" s="4"/>
      <c r="L44" s="4"/>
      <c r="M44" s="4"/>
    </row>
    <row r="45" spans="1:13" ht="12.75">
      <c r="A45" s="36"/>
      <c r="B45" s="28"/>
      <c r="C45" s="4"/>
      <c r="D45" s="4"/>
      <c r="E45" s="4"/>
      <c r="F45" s="36"/>
      <c r="G45" s="36"/>
      <c r="H45" s="36"/>
      <c r="I45" s="28"/>
      <c r="J45" s="4"/>
      <c r="K45" s="4"/>
      <c r="L45" s="4"/>
      <c r="M45" s="4"/>
    </row>
    <row r="46" spans="1:13" ht="12.75">
      <c r="A46" s="36"/>
      <c r="B46" s="28"/>
      <c r="C46" s="4"/>
      <c r="D46" s="4"/>
      <c r="E46" s="4"/>
      <c r="F46" s="36"/>
      <c r="G46" s="36"/>
      <c r="H46" s="36"/>
      <c r="I46" s="28"/>
      <c r="J46" s="4"/>
      <c r="K46" s="4"/>
      <c r="L46" s="4"/>
      <c r="M46" s="4"/>
    </row>
    <row r="47" spans="1:13" ht="12.75">
      <c r="A47" s="36"/>
      <c r="B47" s="28"/>
      <c r="C47" s="4"/>
      <c r="D47" s="4"/>
      <c r="E47" s="4"/>
      <c r="F47" s="36"/>
      <c r="G47" s="36"/>
      <c r="H47" s="36"/>
      <c r="I47" s="28"/>
      <c r="J47" s="4"/>
      <c r="K47" s="4"/>
      <c r="L47" s="4"/>
      <c r="M47" s="4"/>
    </row>
    <row r="48" spans="1:13" ht="12.75">
      <c r="A48" s="36"/>
      <c r="B48" s="28"/>
      <c r="C48" s="4"/>
      <c r="D48" s="4"/>
      <c r="E48" s="4"/>
      <c r="F48" s="36"/>
      <c r="G48" s="36"/>
      <c r="H48" s="36"/>
      <c r="I48" s="28"/>
      <c r="J48" s="4"/>
      <c r="K48" s="4"/>
      <c r="L48" s="4"/>
      <c r="M48" s="4"/>
    </row>
    <row r="49" spans="1:13" ht="12.75">
      <c r="A49" s="36"/>
      <c r="B49" s="28"/>
      <c r="C49" s="4"/>
      <c r="D49" s="4"/>
      <c r="E49" s="4"/>
      <c r="F49" s="36"/>
      <c r="G49" s="36"/>
      <c r="H49" s="36"/>
      <c r="I49" s="28"/>
      <c r="J49" s="4"/>
      <c r="K49" s="4"/>
      <c r="L49" s="4"/>
      <c r="M49" s="4"/>
    </row>
    <row r="50" spans="1:13" ht="12.75">
      <c r="A50" s="36"/>
      <c r="B50" s="28"/>
      <c r="C50" s="4"/>
      <c r="D50" s="4"/>
      <c r="E50" s="4"/>
      <c r="F50" s="36"/>
      <c r="G50" s="36"/>
      <c r="H50" s="36"/>
      <c r="I50" s="28"/>
      <c r="J50" s="4"/>
      <c r="K50" s="4"/>
      <c r="L50" s="4"/>
      <c r="M50" s="4"/>
    </row>
    <row r="51" spans="1:13" ht="12.75">
      <c r="A51" s="36"/>
      <c r="B51" s="28"/>
      <c r="C51" s="4"/>
      <c r="D51" s="4"/>
      <c r="E51" s="4"/>
      <c r="F51" s="36"/>
      <c r="G51" s="36"/>
      <c r="H51" s="36"/>
      <c r="I51" s="28"/>
      <c r="J51" s="4"/>
      <c r="K51" s="4"/>
      <c r="L51" s="4"/>
      <c r="M51" s="4"/>
    </row>
    <row r="52" spans="1:13" ht="12.75">
      <c r="A52" s="36"/>
      <c r="B52" s="28"/>
      <c r="C52" s="4"/>
      <c r="D52" s="4"/>
      <c r="E52" s="4"/>
      <c r="F52" s="36"/>
      <c r="G52" s="36"/>
      <c r="H52" s="36"/>
      <c r="I52" s="28"/>
      <c r="J52" s="4"/>
      <c r="K52" s="4"/>
      <c r="L52" s="4"/>
      <c r="M52" s="4"/>
    </row>
    <row r="53" spans="1:13" ht="12.75">
      <c r="A53" s="36"/>
      <c r="B53" s="37"/>
      <c r="C53" s="36"/>
      <c r="D53" s="36"/>
      <c r="E53" s="36"/>
      <c r="F53" s="36"/>
      <c r="G53" s="36"/>
      <c r="H53" s="36"/>
      <c r="I53" s="28"/>
      <c r="J53" s="4"/>
      <c r="K53" s="4"/>
      <c r="L53" s="4"/>
      <c r="M53" s="4"/>
    </row>
    <row r="54" spans="1:13" ht="12.75">
      <c r="A54" s="36"/>
      <c r="B54" s="37"/>
      <c r="C54" s="36"/>
      <c r="D54" s="36"/>
      <c r="E54" s="36"/>
      <c r="F54" s="36"/>
      <c r="G54" s="36"/>
      <c r="H54" s="36"/>
      <c r="I54" s="28"/>
      <c r="J54" s="4"/>
      <c r="K54" s="4"/>
      <c r="L54" s="4"/>
      <c r="M54" s="4"/>
    </row>
    <row r="55" spans="1:13" ht="12.75">
      <c r="A55" s="4"/>
      <c r="B55" s="28"/>
      <c r="C55" s="4"/>
      <c r="D55" s="4"/>
      <c r="E55" s="4"/>
      <c r="F55" s="4"/>
      <c r="G55" s="4"/>
      <c r="H55" s="4"/>
      <c r="I55" s="28"/>
      <c r="J55" s="4"/>
      <c r="K55" s="4"/>
      <c r="L55" s="4"/>
      <c r="M55" s="4"/>
    </row>
    <row r="56" spans="1:13" ht="12.75">
      <c r="A56" s="4"/>
      <c r="B56" s="28"/>
      <c r="C56" s="4"/>
      <c r="D56" s="4"/>
      <c r="E56" s="4"/>
      <c r="F56" s="4"/>
      <c r="G56" s="4"/>
      <c r="H56" s="4"/>
      <c r="I56" s="28"/>
      <c r="J56" s="4"/>
      <c r="K56" s="4"/>
      <c r="L56" s="4"/>
      <c r="M56" s="4"/>
    </row>
    <row r="57" spans="1:13" ht="12.75">
      <c r="A57" s="4"/>
      <c r="B57" s="28"/>
      <c r="C57" s="4"/>
      <c r="D57" s="4"/>
      <c r="E57" s="4"/>
      <c r="F57" s="4"/>
      <c r="G57" s="4"/>
      <c r="H57" s="4"/>
      <c r="I57" s="28"/>
      <c r="J57" s="4"/>
      <c r="K57" s="4"/>
      <c r="L57" s="4"/>
      <c r="M57" s="4"/>
    </row>
    <row r="58" spans="1:13" ht="12.75">
      <c r="A58" s="4"/>
      <c r="B58" s="28"/>
      <c r="C58" s="4"/>
      <c r="D58" s="4"/>
      <c r="E58" s="4"/>
      <c r="F58" s="4"/>
      <c r="G58" s="4"/>
      <c r="H58" s="4"/>
      <c r="I58" s="28"/>
      <c r="J58" s="4"/>
      <c r="K58" s="4"/>
      <c r="L58" s="4"/>
      <c r="M58" s="4"/>
    </row>
    <row r="59" spans="1:13" ht="12.75">
      <c r="A59" s="4"/>
      <c r="B59" s="28"/>
      <c r="C59" s="4"/>
      <c r="D59" s="4"/>
      <c r="E59" s="4"/>
      <c r="F59" s="4"/>
      <c r="G59" s="4"/>
      <c r="H59" s="4"/>
      <c r="I59" s="28"/>
      <c r="J59" s="4"/>
      <c r="K59" s="4"/>
      <c r="L59" s="4"/>
      <c r="M59" s="4"/>
    </row>
    <row r="60" spans="1:13" ht="12.75">
      <c r="A60" s="4"/>
      <c r="B60" s="28"/>
      <c r="C60" s="4"/>
      <c r="D60" s="4"/>
      <c r="E60" s="4"/>
      <c r="F60" s="4"/>
      <c r="G60" s="4"/>
      <c r="H60" s="4"/>
      <c r="I60" s="28"/>
      <c r="J60" s="4"/>
      <c r="K60" s="4"/>
      <c r="L60" s="4"/>
      <c r="M60" s="4"/>
    </row>
    <row r="61" spans="1:13" ht="12.75">
      <c r="A61" s="4"/>
      <c r="B61" s="28"/>
      <c r="C61" s="4"/>
      <c r="D61" s="4"/>
      <c r="E61" s="4"/>
      <c r="F61" s="4"/>
      <c r="G61" s="4"/>
      <c r="H61" s="4"/>
      <c r="I61" s="28"/>
      <c r="J61" s="4"/>
      <c r="K61" s="4"/>
      <c r="L61" s="4"/>
      <c r="M61" s="4"/>
    </row>
    <row r="62" spans="1:13" ht="12.75">
      <c r="A62" s="4"/>
      <c r="B62" s="28"/>
      <c r="C62" s="4"/>
      <c r="D62" s="4"/>
      <c r="E62" s="4"/>
      <c r="F62" s="4"/>
      <c r="G62" s="4"/>
      <c r="H62" s="4"/>
      <c r="I62" s="28"/>
      <c r="J62" s="4"/>
      <c r="K62" s="4"/>
      <c r="L62" s="4"/>
      <c r="M62" s="4"/>
    </row>
    <row r="63" spans="1:13" ht="12.75">
      <c r="A63" s="4"/>
      <c r="B63" s="28"/>
      <c r="C63" s="4"/>
      <c r="D63" s="4"/>
      <c r="E63" s="4"/>
      <c r="F63" s="4"/>
      <c r="G63" s="4"/>
      <c r="H63" s="4"/>
      <c r="I63" s="28"/>
      <c r="J63" s="4"/>
      <c r="K63" s="4"/>
      <c r="L63" s="4"/>
      <c r="M63" s="4"/>
    </row>
    <row r="64" spans="1:13" ht="12.75">
      <c r="A64" s="4"/>
      <c r="B64" s="28"/>
      <c r="C64" s="4"/>
      <c r="D64" s="4"/>
      <c r="E64" s="4"/>
      <c r="F64" s="4"/>
      <c r="G64" s="4"/>
      <c r="H64" s="4"/>
      <c r="I64" s="28"/>
      <c r="J64" s="4"/>
      <c r="K64" s="4"/>
      <c r="L64" s="4"/>
      <c r="M64" s="4"/>
    </row>
    <row r="65" spans="1:13" ht="12.75">
      <c r="A65" s="4"/>
      <c r="B65" s="28"/>
      <c r="C65" s="4"/>
      <c r="D65" s="4"/>
      <c r="E65" s="4"/>
      <c r="F65" s="4"/>
      <c r="G65" s="4"/>
      <c r="H65" s="4"/>
      <c r="I65" s="28"/>
      <c r="J65" s="4"/>
      <c r="K65" s="4"/>
      <c r="L65" s="4"/>
      <c r="M65" s="4"/>
    </row>
    <row r="66" spans="1:13" ht="12.75">
      <c r="A66" s="4"/>
      <c r="B66" s="28"/>
      <c r="C66" s="4"/>
      <c r="D66" s="4"/>
      <c r="E66" s="4"/>
      <c r="F66" s="4"/>
      <c r="G66" s="4"/>
      <c r="H66" s="4"/>
      <c r="I66" s="28"/>
      <c r="J66" s="4"/>
      <c r="K66" s="4"/>
      <c r="L66" s="4"/>
      <c r="M66" s="4"/>
    </row>
    <row r="67" spans="1:13" ht="12.75">
      <c r="A67" s="4"/>
      <c r="B67" s="28"/>
      <c r="C67" s="4"/>
      <c r="D67" s="4"/>
      <c r="E67" s="4"/>
      <c r="F67" s="4"/>
      <c r="G67" s="4"/>
      <c r="H67" s="4"/>
      <c r="I67" s="28"/>
      <c r="J67" s="4"/>
      <c r="K67" s="4"/>
      <c r="L67" s="4"/>
      <c r="M67" s="4"/>
    </row>
    <row r="68" spans="1:13" ht="12.75">
      <c r="A68" s="4"/>
      <c r="B68" s="28"/>
      <c r="C68" s="4"/>
      <c r="D68" s="4"/>
      <c r="E68" s="4"/>
      <c r="F68" s="4"/>
      <c r="G68" s="4"/>
      <c r="H68" s="4"/>
      <c r="I68" s="28"/>
      <c r="J68" s="4"/>
      <c r="K68" s="4"/>
      <c r="L68" s="4"/>
      <c r="M68" s="4"/>
    </row>
    <row r="69" spans="1:13" ht="12.75">
      <c r="A69" s="4"/>
      <c r="B69" s="28"/>
      <c r="C69" s="4"/>
      <c r="D69" s="4"/>
      <c r="E69" s="4"/>
      <c r="F69" s="4"/>
      <c r="G69" s="4"/>
      <c r="H69" s="4"/>
      <c r="I69" s="28"/>
      <c r="J69" s="4"/>
      <c r="K69" s="4"/>
      <c r="L69" s="4"/>
      <c r="M69" s="4"/>
    </row>
    <row r="70" spans="1:13" ht="12.75">
      <c r="A70" s="4"/>
      <c r="B70" s="28"/>
      <c r="C70" s="4"/>
      <c r="D70" s="4"/>
      <c r="E70" s="4"/>
      <c r="F70" s="4"/>
      <c r="G70" s="4"/>
      <c r="H70" s="4"/>
      <c r="I70" s="28"/>
      <c r="J70" s="4"/>
      <c r="K70" s="4"/>
      <c r="L70" s="4"/>
      <c r="M70" s="4"/>
    </row>
    <row r="71" spans="1:13" ht="12.75">
      <c r="A71" s="4"/>
      <c r="B71" s="28"/>
      <c r="C71" s="4"/>
      <c r="D71" s="4"/>
      <c r="E71" s="4"/>
      <c r="F71" s="4"/>
      <c r="G71" s="4"/>
      <c r="H71" s="4"/>
      <c r="I71" s="28"/>
      <c r="J71" s="4"/>
      <c r="K71" s="4"/>
      <c r="L71" s="4"/>
      <c r="M71" s="4"/>
    </row>
    <row r="72" spans="1:13" ht="12.75">
      <c r="A72" s="4"/>
      <c r="B72" s="28"/>
      <c r="C72" s="4"/>
      <c r="D72" s="4"/>
      <c r="E72" s="4"/>
      <c r="F72" s="4"/>
      <c r="G72" s="4"/>
      <c r="H72" s="4"/>
      <c r="I72" s="28"/>
      <c r="J72" s="4"/>
      <c r="K72" s="4"/>
      <c r="L72" s="4"/>
      <c r="M72" s="4"/>
    </row>
    <row r="73" spans="1:13" ht="12.75">
      <c r="A73" s="4"/>
      <c r="B73" s="28"/>
      <c r="C73" s="4"/>
      <c r="D73" s="4"/>
      <c r="E73" s="4"/>
      <c r="F73" s="4"/>
      <c r="G73" s="4"/>
      <c r="H73" s="4"/>
      <c r="I73" s="28"/>
      <c r="J73" s="4"/>
      <c r="K73" s="4"/>
      <c r="L73" s="4"/>
      <c r="M73" s="4"/>
    </row>
    <row r="74" spans="1:13" ht="12.75">
      <c r="A74" s="4"/>
      <c r="B74" s="28"/>
      <c r="C74" s="4"/>
      <c r="D74" s="4"/>
      <c r="E74" s="4"/>
      <c r="F74" s="4"/>
      <c r="G74" s="4"/>
      <c r="H74" s="4"/>
      <c r="I74" s="28"/>
      <c r="J74" s="4"/>
      <c r="K74" s="4"/>
      <c r="L74" s="4"/>
      <c r="M74" s="4"/>
    </row>
    <row r="75" spans="1:13" ht="12.75">
      <c r="A75" s="4"/>
      <c r="B75" s="28"/>
      <c r="C75" s="4"/>
      <c r="D75" s="4"/>
      <c r="E75" s="4"/>
      <c r="F75" s="4"/>
      <c r="G75" s="4"/>
      <c r="H75" s="4"/>
      <c r="I75" s="28"/>
      <c r="J75" s="4"/>
      <c r="K75" s="4"/>
      <c r="L75" s="4"/>
      <c r="M75" s="4"/>
    </row>
    <row r="76" spans="1:13" ht="12.75">
      <c r="A76" s="4"/>
      <c r="B76" s="28"/>
      <c r="C76" s="4"/>
      <c r="D76" s="4"/>
      <c r="E76" s="4"/>
      <c r="F76" s="4"/>
      <c r="G76" s="4"/>
      <c r="H76" s="4"/>
      <c r="I76" s="28"/>
      <c r="J76" s="4"/>
      <c r="K76" s="4"/>
      <c r="L76" s="4"/>
      <c r="M76" s="4"/>
    </row>
    <row r="77" spans="1:13" ht="12.75">
      <c r="A77" s="4"/>
      <c r="B77" s="28"/>
      <c r="C77" s="4"/>
      <c r="D77" s="4"/>
      <c r="E77" s="4"/>
      <c r="F77" s="4"/>
      <c r="G77" s="4"/>
      <c r="H77" s="4"/>
      <c r="I77" s="28"/>
      <c r="J77" s="4"/>
      <c r="K77" s="4"/>
      <c r="L77" s="4"/>
      <c r="M77" s="4"/>
    </row>
    <row r="78" spans="1:13" ht="12.75">
      <c r="A78" s="4"/>
      <c r="B78" s="28"/>
      <c r="C78" s="4"/>
      <c r="D78" s="4"/>
      <c r="E78" s="4"/>
      <c r="F78" s="4"/>
      <c r="G78" s="4"/>
      <c r="H78" s="4"/>
      <c r="I78" s="28"/>
      <c r="J78" s="4"/>
      <c r="K78" s="4"/>
      <c r="L78" s="4"/>
      <c r="M78" s="4"/>
    </row>
    <row r="79" spans="1:13" ht="12.75">
      <c r="A79" s="4"/>
      <c r="B79" s="28"/>
      <c r="C79" s="4"/>
      <c r="D79" s="4"/>
      <c r="E79" s="4"/>
      <c r="F79" s="4"/>
      <c r="G79" s="4"/>
      <c r="H79" s="4"/>
      <c r="I79" s="28"/>
      <c r="J79" s="4"/>
      <c r="K79" s="4"/>
      <c r="L79" s="4"/>
      <c r="M79" s="4"/>
    </row>
    <row r="80" spans="1:13" ht="12.75">
      <c r="A80" s="4"/>
      <c r="B80" s="28"/>
      <c r="C80" s="4"/>
      <c r="D80" s="4"/>
      <c r="E80" s="4"/>
      <c r="F80" s="4"/>
      <c r="G80" s="4"/>
      <c r="H80" s="4"/>
      <c r="I80" s="28"/>
      <c r="J80" s="4"/>
      <c r="K80" s="4"/>
      <c r="L80" s="4"/>
      <c r="M80" s="4"/>
    </row>
    <row r="81" spans="1:13" ht="12.75">
      <c r="A81" s="4"/>
      <c r="B81" s="28"/>
      <c r="C81" s="4"/>
      <c r="D81" s="4"/>
      <c r="E81" s="4"/>
      <c r="F81" s="4"/>
      <c r="G81" s="4"/>
      <c r="H81" s="4"/>
      <c r="I81" s="28"/>
      <c r="J81" s="4"/>
      <c r="K81" s="4"/>
      <c r="L81" s="4"/>
      <c r="M81" s="4"/>
    </row>
    <row r="82" spans="1:13" ht="12.75">
      <c r="A82" s="4"/>
      <c r="B82" s="28"/>
      <c r="C82" s="4"/>
      <c r="D82" s="4"/>
      <c r="E82" s="4"/>
      <c r="F82" s="4"/>
      <c r="G82" s="4"/>
      <c r="H82" s="4"/>
      <c r="I82" s="28"/>
      <c r="J82" s="4"/>
      <c r="K82" s="4"/>
      <c r="L82" s="4"/>
      <c r="M82" s="4"/>
    </row>
    <row r="83" spans="1:13" ht="12.75">
      <c r="A83" s="4"/>
      <c r="B83" s="28"/>
      <c r="C83" s="4"/>
      <c r="D83" s="4"/>
      <c r="E83" s="4"/>
      <c r="F83" s="4"/>
      <c r="G83" s="4"/>
      <c r="H83" s="4"/>
      <c r="I83" s="28"/>
      <c r="J83" s="4"/>
      <c r="K83" s="4"/>
      <c r="L83" s="4"/>
      <c r="M83" s="4"/>
    </row>
    <row r="84" spans="1:13" ht="12.75">
      <c r="A84" s="4"/>
      <c r="B84" s="28"/>
      <c r="C84" s="4"/>
      <c r="D84" s="4"/>
      <c r="E84" s="4"/>
      <c r="F84" s="4"/>
      <c r="G84" s="4"/>
      <c r="H84" s="4"/>
      <c r="I84" s="28"/>
      <c r="J84" s="4"/>
      <c r="K84" s="4"/>
      <c r="L84" s="4"/>
      <c r="M84" s="4"/>
    </row>
    <row r="85" spans="1:13" ht="12.75">
      <c r="A85" s="4"/>
      <c r="B85" s="28"/>
      <c r="C85" s="4"/>
      <c r="D85" s="4"/>
      <c r="E85" s="4"/>
      <c r="F85" s="4"/>
      <c r="G85" s="4"/>
      <c r="H85" s="4"/>
      <c r="I85" s="28"/>
      <c r="J85" s="4"/>
      <c r="K85" s="4"/>
      <c r="L85" s="4"/>
      <c r="M85" s="4"/>
    </row>
    <row r="86" spans="1:13" ht="12.75">
      <c r="A86" s="4"/>
      <c r="B86" s="28"/>
      <c r="C86" s="4"/>
      <c r="D86" s="4"/>
      <c r="E86" s="4"/>
      <c r="F86" s="4"/>
      <c r="G86" s="4"/>
      <c r="H86" s="4"/>
      <c r="I86" s="28"/>
      <c r="J86" s="4"/>
      <c r="K86" s="4"/>
      <c r="L86" s="4"/>
      <c r="M86" s="4"/>
    </row>
    <row r="87" spans="1:13" ht="12.75">
      <c r="A87" s="4"/>
      <c r="B87" s="28"/>
      <c r="C87" s="4"/>
      <c r="D87" s="4"/>
      <c r="E87" s="4"/>
      <c r="F87" s="4"/>
      <c r="G87" s="4"/>
      <c r="H87" s="4"/>
      <c r="I87" s="28"/>
      <c r="J87" s="4"/>
      <c r="K87" s="4"/>
      <c r="L87" s="4"/>
      <c r="M87" s="4"/>
    </row>
    <row r="88" spans="1:13" ht="12.75">
      <c r="A88" s="4"/>
      <c r="B88" s="28"/>
      <c r="C88" s="4"/>
      <c r="D88" s="4"/>
      <c r="E88" s="4"/>
      <c r="F88" s="4"/>
      <c r="G88" s="4"/>
      <c r="H88" s="4"/>
      <c r="I88" s="28"/>
      <c r="J88" s="4"/>
      <c r="K88" s="4"/>
      <c r="L88" s="4"/>
      <c r="M88" s="4"/>
    </row>
    <row r="89" spans="1:13" ht="12.75">
      <c r="A89" s="4"/>
      <c r="B89" s="28"/>
      <c r="C89" s="4"/>
      <c r="D89" s="4"/>
      <c r="E89" s="4"/>
      <c r="F89" s="4"/>
      <c r="G89" s="4"/>
      <c r="H89" s="4"/>
      <c r="I89" s="28"/>
      <c r="J89" s="4"/>
      <c r="K89" s="4"/>
      <c r="L89" s="4"/>
      <c r="M89" s="4"/>
    </row>
    <row r="90" spans="1:13" ht="12.75">
      <c r="A90" s="4"/>
      <c r="B90" s="28"/>
      <c r="C90" s="4"/>
      <c r="D90" s="4"/>
      <c r="E90" s="4"/>
      <c r="F90" s="4"/>
      <c r="G90" s="4"/>
      <c r="H90" s="4"/>
      <c r="I90" s="28"/>
      <c r="J90" s="4"/>
      <c r="K90" s="4"/>
      <c r="L90" s="4"/>
      <c r="M90" s="4"/>
    </row>
    <row r="91" spans="1:13" ht="12.75">
      <c r="A91" s="4"/>
      <c r="B91" s="28"/>
      <c r="C91" s="4"/>
      <c r="D91" s="4"/>
      <c r="E91" s="4"/>
      <c r="F91" s="4"/>
      <c r="G91" s="4"/>
      <c r="H91" s="4"/>
      <c r="I91" s="28"/>
      <c r="J91" s="4"/>
      <c r="K91" s="4"/>
      <c r="L91" s="4"/>
      <c r="M91" s="4"/>
    </row>
    <row r="92" spans="1:13" ht="12.75">
      <c r="A92" s="4"/>
      <c r="B92" s="28"/>
      <c r="C92" s="4"/>
      <c r="D92" s="4"/>
      <c r="E92" s="4"/>
      <c r="F92" s="4"/>
      <c r="G92" s="4"/>
      <c r="H92" s="4"/>
      <c r="I92" s="28"/>
      <c r="J92" s="4"/>
      <c r="K92" s="4"/>
      <c r="L92" s="4"/>
      <c r="M92" s="4"/>
    </row>
    <row r="93" spans="1:13" ht="12.75">
      <c r="A93" s="4"/>
      <c r="B93" s="28"/>
      <c r="C93" s="4"/>
      <c r="D93" s="4"/>
      <c r="E93" s="4"/>
      <c r="F93" s="4"/>
      <c r="G93" s="4"/>
      <c r="H93" s="4"/>
      <c r="I93" s="28"/>
      <c r="J93" s="4"/>
      <c r="K93" s="4"/>
      <c r="L93" s="4"/>
      <c r="M93" s="4"/>
    </row>
    <row r="94" spans="1:13" ht="12.75">
      <c r="A94" s="4"/>
      <c r="B94" s="28"/>
      <c r="C94" s="4"/>
      <c r="D94" s="4"/>
      <c r="E94" s="4"/>
      <c r="F94" s="4"/>
      <c r="G94" s="4"/>
      <c r="H94" s="4"/>
      <c r="I94" s="28"/>
      <c r="J94" s="4"/>
      <c r="K94" s="4"/>
      <c r="L94" s="4"/>
      <c r="M94" s="4"/>
    </row>
    <row r="95" spans="1:13" ht="12.75">
      <c r="A95" s="4"/>
      <c r="B95" s="28"/>
      <c r="C95" s="4"/>
      <c r="D95" s="4"/>
      <c r="E95" s="4"/>
      <c r="F95" s="4"/>
      <c r="G95" s="4"/>
      <c r="H95" s="4"/>
      <c r="I95" s="28"/>
      <c r="J95" s="4"/>
      <c r="K95" s="4"/>
      <c r="L95" s="4"/>
      <c r="M95" s="4"/>
    </row>
    <row r="96" spans="1:13" ht="12.75">
      <c r="A96" s="4"/>
      <c r="B96" s="28"/>
      <c r="C96" s="4"/>
      <c r="D96" s="4"/>
      <c r="E96" s="4"/>
      <c r="F96" s="4"/>
      <c r="G96" s="4"/>
      <c r="H96" s="4"/>
      <c r="I96" s="28"/>
      <c r="J96" s="4"/>
      <c r="K96" s="4"/>
      <c r="L96" s="4"/>
      <c r="M96" s="4"/>
    </row>
    <row r="97" spans="1:13" ht="12.75">
      <c r="A97" s="4"/>
      <c r="B97" s="28"/>
      <c r="C97" s="4"/>
      <c r="D97" s="4"/>
      <c r="E97" s="4"/>
      <c r="F97" s="4"/>
      <c r="G97" s="4"/>
      <c r="H97" s="4"/>
      <c r="I97" s="28"/>
      <c r="J97" s="4"/>
      <c r="K97" s="4"/>
      <c r="L97" s="4"/>
      <c r="M97" s="4"/>
    </row>
    <row r="98" spans="1:13" ht="12.75">
      <c r="A98" s="4"/>
      <c r="B98" s="28"/>
      <c r="C98" s="4"/>
      <c r="D98" s="4"/>
      <c r="E98" s="4"/>
      <c r="F98" s="4"/>
      <c r="G98" s="4"/>
      <c r="H98" s="4"/>
      <c r="I98" s="28"/>
      <c r="J98" s="4"/>
      <c r="K98" s="4"/>
      <c r="L98" s="4"/>
      <c r="M98" s="4"/>
    </row>
    <row r="99" spans="1:13" ht="12.75">
      <c r="A99" s="4"/>
      <c r="B99" s="28"/>
      <c r="C99" s="4"/>
      <c r="D99" s="4"/>
      <c r="E99" s="4"/>
      <c r="F99" s="4"/>
      <c r="G99" s="4"/>
      <c r="H99" s="4"/>
      <c r="I99" s="28"/>
      <c r="J99" s="4"/>
      <c r="K99" s="4"/>
      <c r="L99" s="4"/>
      <c r="M99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2"/>
  <sheetViews>
    <sheetView zoomScale="110" zoomScaleNormal="110" zoomScalePageLayoutView="0" workbookViewId="0" topLeftCell="A1">
      <selection activeCell="E1" sqref="E1"/>
    </sheetView>
  </sheetViews>
  <sheetFormatPr defaultColWidth="9.140625" defaultRowHeight="12.75"/>
  <cols>
    <col min="1" max="1" width="3.7109375" style="0" customWidth="1"/>
    <col min="2" max="2" width="5.00390625" style="1" customWidth="1"/>
    <col min="3" max="3" width="24.421875" style="0" customWidth="1"/>
    <col min="4" max="4" width="12.28125" style="0" customWidth="1"/>
    <col min="5" max="5" width="11.8515625" style="0" customWidth="1"/>
    <col min="6" max="6" width="11.57421875" style="0" customWidth="1"/>
  </cols>
  <sheetData>
    <row r="1" spans="1:16" ht="12.75">
      <c r="A1" s="4"/>
      <c r="B1" s="2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/>
      <c r="B2" s="2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/>
      <c r="B3" s="28"/>
      <c r="C3" s="42" t="s">
        <v>330</v>
      </c>
      <c r="D3" s="4"/>
      <c r="E3" s="42" t="s">
        <v>331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4"/>
      <c r="B4" s="28"/>
      <c r="C4" s="4"/>
      <c r="D4" s="4"/>
      <c r="E4" s="42"/>
      <c r="F4" s="4"/>
      <c r="G4" s="4"/>
      <c r="H4" s="4"/>
      <c r="I4" s="4" t="s">
        <v>332</v>
      </c>
      <c r="J4" s="4"/>
      <c r="K4" s="4"/>
      <c r="L4" s="4"/>
      <c r="M4" s="4"/>
      <c r="N4" s="4"/>
      <c r="O4" s="4"/>
      <c r="P4" s="4"/>
    </row>
    <row r="5" spans="1:16" ht="12.75">
      <c r="A5" s="4"/>
      <c r="B5" s="43" t="s">
        <v>168</v>
      </c>
      <c r="C5" s="43" t="s">
        <v>333</v>
      </c>
      <c r="D5" s="43" t="s">
        <v>334</v>
      </c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3">
        <v>10</v>
      </c>
      <c r="O5" s="43">
        <v>11</v>
      </c>
      <c r="P5" s="43">
        <v>12</v>
      </c>
    </row>
    <row r="6" spans="1:16" ht="12.75">
      <c r="A6" s="4"/>
      <c r="B6" s="28">
        <v>1</v>
      </c>
      <c r="C6" s="44" t="s">
        <v>335</v>
      </c>
      <c r="D6" s="45">
        <f aca="true" t="shared" si="0" ref="D6:D25">SUM(E6:P6)</f>
        <v>3000</v>
      </c>
      <c r="E6" s="46">
        <v>3000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</row>
    <row r="7" spans="1:16" ht="12.75">
      <c r="A7" s="4"/>
      <c r="B7" s="28">
        <v>2</v>
      </c>
      <c r="C7" s="44" t="s">
        <v>336</v>
      </c>
      <c r="D7" s="45">
        <f t="shared" si="0"/>
        <v>4000</v>
      </c>
      <c r="E7" s="46">
        <v>2000</v>
      </c>
      <c r="F7" s="46">
        <v>2000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</row>
    <row r="8" spans="1:16" ht="12.75">
      <c r="A8" s="4"/>
      <c r="B8" s="28">
        <v>3</v>
      </c>
      <c r="C8" s="44" t="s">
        <v>337</v>
      </c>
      <c r="D8" s="45">
        <f t="shared" si="0"/>
        <v>40000</v>
      </c>
      <c r="E8" s="46">
        <v>0</v>
      </c>
      <c r="F8" s="46">
        <v>15000</v>
      </c>
      <c r="G8" s="46">
        <v>25000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</row>
    <row r="9" spans="1:16" ht="12.75">
      <c r="A9" s="4"/>
      <c r="B9" s="28">
        <v>4</v>
      </c>
      <c r="C9" s="44" t="s">
        <v>185</v>
      </c>
      <c r="D9" s="45">
        <f t="shared" si="0"/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</row>
    <row r="10" spans="1:16" ht="12.75">
      <c r="A10" s="4"/>
      <c r="B10" s="28">
        <v>5</v>
      </c>
      <c r="C10" s="44" t="s">
        <v>185</v>
      </c>
      <c r="D10" s="45">
        <f t="shared" si="0"/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</row>
    <row r="11" spans="1:16" ht="12.75">
      <c r="A11" s="4"/>
      <c r="B11" s="28">
        <v>6</v>
      </c>
      <c r="C11" s="44" t="s">
        <v>185</v>
      </c>
      <c r="D11" s="45">
        <f t="shared" si="0"/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</row>
    <row r="12" spans="1:16" ht="12.75">
      <c r="A12" s="4"/>
      <c r="B12" s="28">
        <v>7</v>
      </c>
      <c r="C12" s="44" t="s">
        <v>185</v>
      </c>
      <c r="D12" s="45">
        <f t="shared" si="0"/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</row>
    <row r="13" spans="1:16" ht="12.75">
      <c r="A13" s="4"/>
      <c r="B13" s="28">
        <v>8</v>
      </c>
      <c r="C13" s="44" t="s">
        <v>185</v>
      </c>
      <c r="D13" s="45">
        <f t="shared" si="0"/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</row>
    <row r="14" spans="1:16" ht="12.75">
      <c r="A14" s="4"/>
      <c r="B14" s="28">
        <v>9</v>
      </c>
      <c r="C14" s="44" t="s">
        <v>185</v>
      </c>
      <c r="D14" s="45">
        <f t="shared" si="0"/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</row>
    <row r="15" spans="1:16" ht="12.75">
      <c r="A15" s="4"/>
      <c r="B15" s="28">
        <v>10</v>
      </c>
      <c r="C15" s="44" t="s">
        <v>185</v>
      </c>
      <c r="D15" s="45">
        <f t="shared" si="0"/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</row>
    <row r="16" spans="1:16" ht="12.75">
      <c r="A16" s="4"/>
      <c r="B16" s="28">
        <v>11</v>
      </c>
      <c r="C16" s="44" t="s">
        <v>185</v>
      </c>
      <c r="D16" s="45">
        <f t="shared" si="0"/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</row>
    <row r="17" spans="1:16" ht="12.75">
      <c r="A17" s="4"/>
      <c r="B17" s="28">
        <v>12</v>
      </c>
      <c r="C17" s="44" t="s">
        <v>185</v>
      </c>
      <c r="D17" s="45">
        <f t="shared" si="0"/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</row>
    <row r="18" spans="1:16" ht="12.75">
      <c r="A18" s="4"/>
      <c r="B18" s="28">
        <v>13</v>
      </c>
      <c r="C18" s="44" t="s">
        <v>185</v>
      </c>
      <c r="D18" s="45">
        <f t="shared" si="0"/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</row>
    <row r="19" spans="1:16" ht="12.75">
      <c r="A19" s="4"/>
      <c r="B19" s="28">
        <v>14</v>
      </c>
      <c r="C19" s="44" t="s">
        <v>185</v>
      </c>
      <c r="D19" s="45">
        <f t="shared" si="0"/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</row>
    <row r="20" spans="1:16" ht="12.75">
      <c r="A20" s="4"/>
      <c r="B20" s="28">
        <v>15</v>
      </c>
      <c r="C20" s="44" t="s">
        <v>185</v>
      </c>
      <c r="D20" s="45">
        <f t="shared" si="0"/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</row>
    <row r="21" spans="1:16" ht="12.75">
      <c r="A21" s="4"/>
      <c r="B21" s="28">
        <v>16</v>
      </c>
      <c r="C21" s="44" t="s">
        <v>185</v>
      </c>
      <c r="D21" s="45">
        <f t="shared" si="0"/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</row>
    <row r="22" spans="1:16" ht="12.75">
      <c r="A22" s="4"/>
      <c r="B22" s="28">
        <v>17</v>
      </c>
      <c r="C22" s="44" t="s">
        <v>185</v>
      </c>
      <c r="D22" s="45">
        <f t="shared" si="0"/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</row>
    <row r="23" spans="1:16" ht="12.75">
      <c r="A23" s="4"/>
      <c r="B23" s="28">
        <v>18</v>
      </c>
      <c r="C23" s="44" t="s">
        <v>185</v>
      </c>
      <c r="D23" s="45">
        <f t="shared" si="0"/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</row>
    <row r="24" spans="1:16" ht="12.75">
      <c r="A24" s="4"/>
      <c r="B24" s="28">
        <v>19</v>
      </c>
      <c r="C24" s="44" t="s">
        <v>185</v>
      </c>
      <c r="D24" s="45">
        <f t="shared" si="0"/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</row>
    <row r="25" spans="1:16" ht="12.75">
      <c r="A25" s="4"/>
      <c r="B25" s="28">
        <v>20</v>
      </c>
      <c r="C25" s="44" t="s">
        <v>185</v>
      </c>
      <c r="D25" s="45">
        <f t="shared" si="0"/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</row>
    <row r="26" spans="1:16" ht="12.75">
      <c r="A26" s="4"/>
      <c r="B26" s="43"/>
      <c r="C26" s="47" t="s">
        <v>329</v>
      </c>
      <c r="D26" s="48">
        <f aca="true" t="shared" si="1" ref="D26:P26">SUM(D6:D25)</f>
        <v>47000</v>
      </c>
      <c r="E26" s="48">
        <f t="shared" si="1"/>
        <v>5000</v>
      </c>
      <c r="F26" s="48">
        <f t="shared" si="1"/>
        <v>17000</v>
      </c>
      <c r="G26" s="48">
        <f t="shared" si="1"/>
        <v>25000</v>
      </c>
      <c r="H26" s="48">
        <f t="shared" si="1"/>
        <v>0</v>
      </c>
      <c r="I26" s="48">
        <f t="shared" si="1"/>
        <v>0</v>
      </c>
      <c r="J26" s="48">
        <f t="shared" si="1"/>
        <v>0</v>
      </c>
      <c r="K26" s="48">
        <f t="shared" si="1"/>
        <v>0</v>
      </c>
      <c r="L26" s="48">
        <f t="shared" si="1"/>
        <v>0</v>
      </c>
      <c r="M26" s="48">
        <f t="shared" si="1"/>
        <v>0</v>
      </c>
      <c r="N26" s="48">
        <f t="shared" si="1"/>
        <v>0</v>
      </c>
      <c r="O26" s="48">
        <f t="shared" si="1"/>
        <v>0</v>
      </c>
      <c r="P26" s="48">
        <f t="shared" si="1"/>
        <v>0</v>
      </c>
    </row>
    <row r="27" spans="1:16" ht="12.75">
      <c r="A27" s="4"/>
      <c r="B27" s="2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.75">
      <c r="A28" s="4"/>
      <c r="B28" s="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4"/>
      <c r="B29" s="2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2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28"/>
      <c r="C31" s="42" t="str">
        <f>+C3</f>
        <v>Трошкови припреме нове представе</v>
      </c>
      <c r="D31" s="4"/>
      <c r="E31" s="42" t="s">
        <v>338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8"/>
      <c r="C32" s="4"/>
      <c r="D32" s="4"/>
      <c r="E32" s="4"/>
      <c r="F32" s="4"/>
      <c r="G32" s="4"/>
      <c r="H32" s="4"/>
      <c r="I32" s="4" t="str">
        <f>+I4</f>
        <v> - по месецима</v>
      </c>
      <c r="J32" s="4"/>
      <c r="K32" s="4"/>
      <c r="L32" s="4"/>
      <c r="M32" s="4"/>
      <c r="N32" s="4"/>
      <c r="O32" s="4"/>
      <c r="P32" s="4"/>
    </row>
    <row r="33" spans="1:16" ht="12.75">
      <c r="A33" s="4"/>
      <c r="B33" s="43" t="str">
        <f aca="true" t="shared" si="2" ref="B33:H33">+B5</f>
        <v>Р.б.</v>
      </c>
      <c r="C33" s="43" t="str">
        <f t="shared" si="2"/>
        <v>Назив трошка</v>
      </c>
      <c r="D33" s="43" t="str">
        <f t="shared" si="2"/>
        <v>Укупно</v>
      </c>
      <c r="E33" s="43">
        <f t="shared" si="2"/>
        <v>1</v>
      </c>
      <c r="F33" s="43">
        <f t="shared" si="2"/>
        <v>2</v>
      </c>
      <c r="G33" s="43">
        <f t="shared" si="2"/>
        <v>3</v>
      </c>
      <c r="H33" s="43">
        <f t="shared" si="2"/>
        <v>4</v>
      </c>
      <c r="I33" s="43">
        <f>+I5</f>
        <v>5</v>
      </c>
      <c r="J33" s="43">
        <f aca="true" t="shared" si="3" ref="J33:P33">+J5</f>
        <v>6</v>
      </c>
      <c r="K33" s="43">
        <f t="shared" si="3"/>
        <v>7</v>
      </c>
      <c r="L33" s="43">
        <f t="shared" si="3"/>
        <v>8</v>
      </c>
      <c r="M33" s="43">
        <f t="shared" si="3"/>
        <v>9</v>
      </c>
      <c r="N33" s="43">
        <f t="shared" si="3"/>
        <v>10</v>
      </c>
      <c r="O33" s="43">
        <f t="shared" si="3"/>
        <v>11</v>
      </c>
      <c r="P33" s="43">
        <f t="shared" si="3"/>
        <v>12</v>
      </c>
    </row>
    <row r="34" spans="1:16" ht="12.75">
      <c r="A34" s="4"/>
      <c r="B34" s="28">
        <v>1</v>
      </c>
      <c r="C34" s="44" t="s">
        <v>335</v>
      </c>
      <c r="D34" s="45">
        <f aca="true" t="shared" si="4" ref="D34:D53">SUM(E34:P34)</f>
        <v>2000</v>
      </c>
      <c r="E34" s="46">
        <v>0</v>
      </c>
      <c r="F34" s="46">
        <v>0</v>
      </c>
      <c r="G34" s="46">
        <v>0</v>
      </c>
      <c r="H34" s="46">
        <v>2000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</row>
    <row r="35" spans="1:16" ht="12.75">
      <c r="A35" s="4"/>
      <c r="B35" s="28">
        <v>2</v>
      </c>
      <c r="C35" s="44" t="s">
        <v>336</v>
      </c>
      <c r="D35" s="45">
        <f t="shared" si="4"/>
        <v>3000</v>
      </c>
      <c r="E35" s="46">
        <v>0</v>
      </c>
      <c r="F35" s="46">
        <v>0</v>
      </c>
      <c r="G35" s="46">
        <v>0</v>
      </c>
      <c r="H35" s="46">
        <v>1500</v>
      </c>
      <c r="I35" s="46">
        <v>1500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</row>
    <row r="36" spans="1:16" ht="12.75">
      <c r="A36" s="4"/>
      <c r="B36" s="28">
        <v>3</v>
      </c>
      <c r="C36" s="44" t="s">
        <v>337</v>
      </c>
      <c r="D36" s="45">
        <f t="shared" si="4"/>
        <v>22000</v>
      </c>
      <c r="E36" s="46">
        <v>0</v>
      </c>
      <c r="F36" s="46">
        <v>0</v>
      </c>
      <c r="G36" s="46">
        <v>0</v>
      </c>
      <c r="H36" s="46">
        <v>2000</v>
      </c>
      <c r="I36" s="46">
        <v>10000</v>
      </c>
      <c r="J36" s="46">
        <v>10000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</row>
    <row r="37" spans="1:16" ht="12.75">
      <c r="A37" s="4"/>
      <c r="B37" s="28">
        <v>4</v>
      </c>
      <c r="C37" s="44"/>
      <c r="D37" s="45">
        <f t="shared" si="4"/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</row>
    <row r="38" spans="1:16" ht="12.75">
      <c r="A38" s="4"/>
      <c r="B38" s="28">
        <v>5</v>
      </c>
      <c r="C38" s="44"/>
      <c r="D38" s="45">
        <f t="shared" si="4"/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</row>
    <row r="39" spans="1:16" ht="12.75">
      <c r="A39" s="4"/>
      <c r="B39" s="28">
        <v>6</v>
      </c>
      <c r="C39" s="44"/>
      <c r="D39" s="45">
        <f t="shared" si="4"/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</row>
    <row r="40" spans="1:16" ht="12.75">
      <c r="A40" s="4"/>
      <c r="B40" s="28">
        <v>7</v>
      </c>
      <c r="C40" s="44"/>
      <c r="D40" s="45">
        <f t="shared" si="4"/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</row>
    <row r="41" spans="1:16" ht="12.75">
      <c r="A41" s="4"/>
      <c r="B41" s="28">
        <v>8</v>
      </c>
      <c r="C41" s="44"/>
      <c r="D41" s="45">
        <f t="shared" si="4"/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</row>
    <row r="42" spans="1:16" ht="12.75">
      <c r="A42" s="4"/>
      <c r="B42" s="28">
        <v>9</v>
      </c>
      <c r="C42" s="44"/>
      <c r="D42" s="45">
        <f t="shared" si="4"/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</row>
    <row r="43" spans="1:16" ht="12.75">
      <c r="A43" s="4"/>
      <c r="B43" s="28">
        <v>10</v>
      </c>
      <c r="C43" s="44"/>
      <c r="D43" s="45">
        <f t="shared" si="4"/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</row>
    <row r="44" spans="1:16" ht="12.75">
      <c r="A44" s="4"/>
      <c r="B44" s="28">
        <v>11</v>
      </c>
      <c r="C44" s="44"/>
      <c r="D44" s="45">
        <f t="shared" si="4"/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</row>
    <row r="45" spans="1:16" ht="12.75">
      <c r="A45" s="4"/>
      <c r="B45" s="28">
        <v>12</v>
      </c>
      <c r="C45" s="44"/>
      <c r="D45" s="45">
        <f t="shared" si="4"/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</row>
    <row r="46" spans="1:16" ht="12.75">
      <c r="A46" s="4"/>
      <c r="B46" s="28">
        <v>13</v>
      </c>
      <c r="C46" s="44"/>
      <c r="D46" s="45">
        <f t="shared" si="4"/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</row>
    <row r="47" spans="1:16" ht="12.75">
      <c r="A47" s="4"/>
      <c r="B47" s="28">
        <v>14</v>
      </c>
      <c r="C47" s="44"/>
      <c r="D47" s="45">
        <f t="shared" si="4"/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</row>
    <row r="48" spans="1:16" ht="12.75">
      <c r="A48" s="4"/>
      <c r="B48" s="28">
        <v>15</v>
      </c>
      <c r="C48" s="44"/>
      <c r="D48" s="45">
        <f t="shared" si="4"/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</row>
    <row r="49" spans="1:16" ht="12.75">
      <c r="A49" s="4"/>
      <c r="B49" s="28">
        <v>16</v>
      </c>
      <c r="C49" s="44"/>
      <c r="D49" s="45">
        <f t="shared" si="4"/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</row>
    <row r="50" spans="1:16" ht="12.75">
      <c r="A50" s="4"/>
      <c r="B50" s="28">
        <v>17</v>
      </c>
      <c r="C50" s="44"/>
      <c r="D50" s="45">
        <f t="shared" si="4"/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</row>
    <row r="51" spans="1:16" ht="12.75">
      <c r="A51" s="4"/>
      <c r="B51" s="28">
        <v>18</v>
      </c>
      <c r="C51" s="44"/>
      <c r="D51" s="45">
        <f t="shared" si="4"/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</row>
    <row r="52" spans="1:16" ht="12.75">
      <c r="A52" s="4"/>
      <c r="B52" s="28">
        <v>19</v>
      </c>
      <c r="C52" s="44"/>
      <c r="D52" s="45">
        <f t="shared" si="4"/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</row>
    <row r="53" spans="1:16" ht="12.75">
      <c r="A53" s="4"/>
      <c r="B53" s="28">
        <v>20</v>
      </c>
      <c r="C53" s="44"/>
      <c r="D53" s="45">
        <f t="shared" si="4"/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</row>
    <row r="54" spans="1:16" ht="12.75">
      <c r="A54" s="4"/>
      <c r="B54" s="43"/>
      <c r="C54" s="47" t="str">
        <f>+C26</f>
        <v>  У к у п н о</v>
      </c>
      <c r="D54" s="48">
        <f aca="true" t="shared" si="5" ref="D54:P54">SUM(D34:D53)</f>
        <v>27000</v>
      </c>
      <c r="E54" s="48">
        <f t="shared" si="5"/>
        <v>0</v>
      </c>
      <c r="F54" s="48">
        <f t="shared" si="5"/>
        <v>0</v>
      </c>
      <c r="G54" s="48">
        <f t="shared" si="5"/>
        <v>0</v>
      </c>
      <c r="H54" s="48">
        <f t="shared" si="5"/>
        <v>5500</v>
      </c>
      <c r="I54" s="48">
        <f t="shared" si="5"/>
        <v>11500</v>
      </c>
      <c r="J54" s="48">
        <f t="shared" si="5"/>
        <v>10000</v>
      </c>
      <c r="K54" s="48">
        <f t="shared" si="5"/>
        <v>0</v>
      </c>
      <c r="L54" s="48">
        <f t="shared" si="5"/>
        <v>0</v>
      </c>
      <c r="M54" s="48">
        <f t="shared" si="5"/>
        <v>0</v>
      </c>
      <c r="N54" s="48">
        <f t="shared" si="5"/>
        <v>0</v>
      </c>
      <c r="O54" s="48">
        <f t="shared" si="5"/>
        <v>0</v>
      </c>
      <c r="P54" s="48">
        <f t="shared" si="5"/>
        <v>0</v>
      </c>
    </row>
    <row r="55" spans="1:16" ht="12.75">
      <c r="A55" s="4"/>
      <c r="B55" s="2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4"/>
      <c r="B56" s="2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4"/>
      <c r="B57" s="2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4"/>
      <c r="B58" s="2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4"/>
      <c r="B59" s="2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4"/>
      <c r="B60" s="2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2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2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2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>
      <c r="A64" s="4"/>
      <c r="B64" s="2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2.75">
      <c r="A65" s="4"/>
      <c r="B65" s="2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2.75">
      <c r="A66" s="4"/>
      <c r="B66" s="2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2.75">
      <c r="A67" s="4"/>
      <c r="B67" s="2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2.75">
      <c r="A68" s="4"/>
      <c r="B68" s="2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2.75">
      <c r="A69" s="4"/>
      <c r="B69" s="2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2.75">
      <c r="A70" s="4"/>
      <c r="B70" s="2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2.75">
      <c r="A71" s="4"/>
      <c r="B71" s="2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2.75">
      <c r="A72" s="4"/>
      <c r="B72" s="2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2.75">
      <c r="A73" s="4"/>
      <c r="B73" s="2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2.75">
      <c r="A74" s="4"/>
      <c r="B74" s="2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2.75">
      <c r="A75" s="4"/>
      <c r="B75" s="2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2.75">
      <c r="A76" s="4"/>
      <c r="B76" s="2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2.75">
      <c r="A77" s="4"/>
      <c r="B77" s="2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2.75">
      <c r="A78" s="4"/>
      <c r="B78" s="2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2.75">
      <c r="A79" s="4"/>
      <c r="B79" s="2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2.75">
      <c r="A80" s="4"/>
      <c r="B80" s="2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.75">
      <c r="A81" s="4"/>
      <c r="B81" s="2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2.75">
      <c r="A82" s="4"/>
      <c r="B82" s="2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2.75">
      <c r="A83" s="4"/>
      <c r="B83" s="2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2.75">
      <c r="A84" s="4"/>
      <c r="B84" s="2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2.75">
      <c r="A85" s="4"/>
      <c r="B85" s="2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2.75">
      <c r="A86" s="4"/>
      <c r="B86" s="2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2.75">
      <c r="A87" s="4"/>
      <c r="B87" s="2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2.75">
      <c r="A88" s="4"/>
      <c r="B88" s="2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2.75">
      <c r="A89" s="4"/>
      <c r="B89" s="2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2.75">
      <c r="A90" s="4"/>
      <c r="B90" s="2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2.75">
      <c r="A91" s="4"/>
      <c r="B91" s="2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2.75">
      <c r="A92" s="4"/>
      <c r="B92" s="2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2.75">
      <c r="A93" s="4"/>
      <c r="B93" s="2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2.75">
      <c r="A94" s="4"/>
      <c r="B94" s="2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2.75">
      <c r="A95" s="4"/>
      <c r="B95" s="2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2.75">
      <c r="A96" s="4"/>
      <c r="B96" s="2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2.75">
      <c r="A97" s="4"/>
      <c r="B97" s="2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2.75">
      <c r="A98" s="4"/>
      <c r="B98" s="2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2.75">
      <c r="A99" s="4"/>
      <c r="B99" s="2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2.75">
      <c r="A100" s="4"/>
      <c r="B100" s="2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2.75">
      <c r="A101" s="4"/>
      <c r="B101" s="2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2.75">
      <c r="A102" s="4"/>
      <c r="B102" s="2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2.75">
      <c r="A103" s="4"/>
      <c r="B103" s="28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2.75">
      <c r="A104" s="4"/>
      <c r="B104" s="28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2.75">
      <c r="A105" s="4"/>
      <c r="B105" s="28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2.75">
      <c r="A106" s="4"/>
      <c r="B106" s="28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2.75">
      <c r="A107" s="4"/>
      <c r="B107" s="28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2.75">
      <c r="A108" s="4"/>
      <c r="B108" s="28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2.75">
      <c r="A109" s="4"/>
      <c r="B109" s="28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2.75">
      <c r="A110" s="4"/>
      <c r="B110" s="28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2.75">
      <c r="A111" s="4"/>
      <c r="B111" s="2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2.75">
      <c r="A112" s="4"/>
      <c r="B112" s="28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2.75">
      <c r="A113" s="4"/>
      <c r="B113" s="28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2.75">
      <c r="A114" s="4"/>
      <c r="B114" s="2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2.75">
      <c r="A115" s="4"/>
      <c r="B115" s="2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2.75">
      <c r="A116" s="4"/>
      <c r="B116" s="2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2.75">
      <c r="A117" s="4"/>
      <c r="B117" s="2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2.75">
      <c r="A118" s="4"/>
      <c r="B118" s="2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2.75">
      <c r="A119" s="4"/>
      <c r="B119" s="2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2.75">
      <c r="A120" s="4"/>
      <c r="B120" s="2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2.75">
      <c r="A121" s="4"/>
      <c r="B121" s="2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2.75">
      <c r="A122" s="4"/>
      <c r="B122" s="2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2"/>
  <sheetViews>
    <sheetView zoomScale="110" zoomScaleNormal="110" zoomScalePageLayoutView="0" workbookViewId="0" topLeftCell="A1">
      <selection activeCell="D1" sqref="D1"/>
    </sheetView>
  </sheetViews>
  <sheetFormatPr defaultColWidth="11.57421875" defaultRowHeight="12.75"/>
  <cols>
    <col min="1" max="1" width="3.421875" style="0" customWidth="1"/>
    <col min="2" max="2" width="28.00390625" style="0" customWidth="1"/>
    <col min="3" max="3" width="4.7109375" style="0" customWidth="1"/>
    <col min="4" max="4" width="11.57421875" style="1" customWidth="1"/>
    <col min="5" max="255" width="9.140625" style="0" customWidth="1"/>
  </cols>
  <sheetData>
    <row r="1" spans="1:19" ht="12.75">
      <c r="A1" s="4"/>
      <c r="B1" s="4"/>
      <c r="C1" s="4"/>
      <c r="D1" s="2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ht="12.75">
      <c r="A2" s="4"/>
      <c r="B2" s="49"/>
      <c r="C2" s="49"/>
      <c r="D2" s="50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1"/>
    </row>
    <row r="3" spans="1:20" ht="12.75">
      <c r="A3" s="4"/>
      <c r="B3" s="49"/>
      <c r="C3" s="49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1"/>
    </row>
    <row r="4" spans="1:20" ht="12.75">
      <c r="A4" s="4"/>
      <c r="B4" s="49"/>
      <c r="C4" s="49"/>
      <c r="D4" s="50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51"/>
    </row>
    <row r="5" spans="1:20" ht="12.75">
      <c r="A5" s="4"/>
      <c r="B5" s="42" t="s">
        <v>339</v>
      </c>
      <c r="C5" s="42"/>
      <c r="D5" s="50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1"/>
    </row>
    <row r="6" spans="1:20" ht="12.75">
      <c r="A6" s="4"/>
      <c r="B6" s="49"/>
      <c r="C6" s="49"/>
      <c r="D6" s="50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1"/>
    </row>
    <row r="7" spans="1:20" ht="12.75">
      <c r="A7" s="4"/>
      <c r="B7" s="52" t="s">
        <v>340</v>
      </c>
      <c r="C7" s="52"/>
      <c r="D7" s="53" t="s">
        <v>341</v>
      </c>
      <c r="E7" s="54" t="s">
        <v>34</v>
      </c>
      <c r="F7" s="54" t="s">
        <v>171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49"/>
      <c r="R7" s="49"/>
      <c r="S7" s="49"/>
      <c r="T7" s="51"/>
    </row>
    <row r="8" spans="1:20" ht="12.75">
      <c r="A8" s="4"/>
      <c r="B8" s="55" t="s">
        <v>34</v>
      </c>
      <c r="C8" s="55"/>
      <c r="D8" s="56" t="s">
        <v>342</v>
      </c>
      <c r="E8" s="55" t="s">
        <v>10</v>
      </c>
      <c r="F8" s="55" t="s">
        <v>11</v>
      </c>
      <c r="G8" s="55" t="s">
        <v>12</v>
      </c>
      <c r="H8" s="55" t="s">
        <v>13</v>
      </c>
      <c r="I8" s="55" t="s">
        <v>14</v>
      </c>
      <c r="J8" s="55" t="s">
        <v>15</v>
      </c>
      <c r="K8" s="55" t="s">
        <v>16</v>
      </c>
      <c r="L8" s="55" t="s">
        <v>17</v>
      </c>
      <c r="M8" s="55" t="s">
        <v>18</v>
      </c>
      <c r="N8" s="55" t="s">
        <v>19</v>
      </c>
      <c r="O8" s="55" t="s">
        <v>20</v>
      </c>
      <c r="P8" s="55" t="s">
        <v>21</v>
      </c>
      <c r="Q8" s="49"/>
      <c r="R8" s="49"/>
      <c r="S8" s="49"/>
      <c r="T8" s="51"/>
    </row>
    <row r="9" spans="1:20" ht="12.75">
      <c r="A9" s="4"/>
      <c r="B9" s="49" t="str">
        <f>+'BP'!C86</f>
        <v>Хамлет</v>
      </c>
      <c r="C9" s="49"/>
      <c r="D9" s="50" t="s">
        <v>175</v>
      </c>
      <c r="E9" s="46">
        <f>+'BP'!F86</f>
        <v>1</v>
      </c>
      <c r="F9" s="46">
        <f>+'BP'!G86</f>
        <v>1</v>
      </c>
      <c r="G9" s="46">
        <f>+'BP'!H86</f>
        <v>1</v>
      </c>
      <c r="H9" s="46">
        <f>+'BP'!I86</f>
        <v>1</v>
      </c>
      <c r="I9" s="46">
        <f>+'BP'!J86</f>
        <v>1</v>
      </c>
      <c r="J9" s="46">
        <f>+'BP'!K86</f>
        <v>1</v>
      </c>
      <c r="K9" s="46">
        <f>+'BP'!L86</f>
        <v>1</v>
      </c>
      <c r="L9" s="46">
        <f>+'BP'!M86</f>
        <v>1</v>
      </c>
      <c r="M9" s="46">
        <f>+'BP'!N86</f>
        <v>1</v>
      </c>
      <c r="N9" s="46">
        <f>+'BP'!O86</f>
        <v>1</v>
      </c>
      <c r="O9" s="46">
        <f>+'BP'!P86</f>
        <v>1</v>
      </c>
      <c r="P9" s="46">
        <f>+'BP'!Q86</f>
        <v>1</v>
      </c>
      <c r="Q9" s="49"/>
      <c r="R9" s="49"/>
      <c r="S9" s="49"/>
      <c r="T9" s="51"/>
    </row>
    <row r="10" spans="1:20" ht="12.75">
      <c r="A10" s="4"/>
      <c r="B10" s="57" t="s">
        <v>343</v>
      </c>
      <c r="C10" s="49"/>
      <c r="D10" s="50" t="s">
        <v>344</v>
      </c>
      <c r="E10" s="46">
        <v>300</v>
      </c>
      <c r="F10" s="46">
        <v>300</v>
      </c>
      <c r="G10" s="46">
        <v>300</v>
      </c>
      <c r="H10" s="46">
        <v>300</v>
      </c>
      <c r="I10" s="46">
        <v>300</v>
      </c>
      <c r="J10" s="46">
        <v>300</v>
      </c>
      <c r="K10" s="46">
        <v>300</v>
      </c>
      <c r="L10" s="46">
        <v>300</v>
      </c>
      <c r="M10" s="46">
        <v>300</v>
      </c>
      <c r="N10" s="46">
        <v>300</v>
      </c>
      <c r="O10" s="46">
        <v>300</v>
      </c>
      <c r="P10" s="46">
        <v>300</v>
      </c>
      <c r="Q10" s="49"/>
      <c r="R10" s="49"/>
      <c r="S10" s="49"/>
      <c r="T10" s="51"/>
    </row>
    <row r="11" spans="1:20" ht="12.75">
      <c r="A11" s="4"/>
      <c r="B11" s="57" t="s">
        <v>345</v>
      </c>
      <c r="C11" s="49"/>
      <c r="D11" s="50" t="s">
        <v>346</v>
      </c>
      <c r="E11" s="46">
        <v>200</v>
      </c>
      <c r="F11" s="46">
        <v>200</v>
      </c>
      <c r="G11" s="46">
        <v>200</v>
      </c>
      <c r="H11" s="46">
        <v>200</v>
      </c>
      <c r="I11" s="46">
        <v>200</v>
      </c>
      <c r="J11" s="46">
        <v>200</v>
      </c>
      <c r="K11" s="46">
        <v>200</v>
      </c>
      <c r="L11" s="46">
        <v>200</v>
      </c>
      <c r="M11" s="46">
        <v>200</v>
      </c>
      <c r="N11" s="46">
        <v>200</v>
      </c>
      <c r="O11" s="46">
        <v>200</v>
      </c>
      <c r="P11" s="46">
        <v>200</v>
      </c>
      <c r="Q11" s="49"/>
      <c r="R11" s="49"/>
      <c r="S11" s="49"/>
      <c r="T11" s="51"/>
    </row>
    <row r="12" spans="1:20" ht="12.75">
      <c r="A12" s="4"/>
      <c r="B12" s="49" t="str">
        <f>+'BP'!C87</f>
        <v>Хамлет – Р</v>
      </c>
      <c r="C12" s="49"/>
      <c r="D12" s="50" t="str">
        <f aca="true" t="shared" si="0" ref="D12:D43">+D9</f>
        <v>извођење</v>
      </c>
      <c r="E12" s="46">
        <f>+'BP'!F87</f>
        <v>6</v>
      </c>
      <c r="F12" s="46">
        <f>+'BP'!G87</f>
        <v>6</v>
      </c>
      <c r="G12" s="46">
        <f>+'BP'!H87</f>
        <v>6</v>
      </c>
      <c r="H12" s="46">
        <f>+'BP'!I87</f>
        <v>6</v>
      </c>
      <c r="I12" s="46">
        <f>+'BP'!J87</f>
        <v>6</v>
      </c>
      <c r="J12" s="46">
        <f>+'BP'!K87</f>
        <v>6</v>
      </c>
      <c r="K12" s="46">
        <f>+'BP'!L87</f>
        <v>6</v>
      </c>
      <c r="L12" s="46">
        <f>+'BP'!M87</f>
        <v>6</v>
      </c>
      <c r="M12" s="46">
        <f>+'BP'!N87</f>
        <v>6</v>
      </c>
      <c r="N12" s="46">
        <f>+'BP'!O87</f>
        <v>6</v>
      </c>
      <c r="O12" s="46">
        <f>+'BP'!P87</f>
        <v>6</v>
      </c>
      <c r="P12" s="46">
        <f>+'BP'!Q87</f>
        <v>6</v>
      </c>
      <c r="Q12" s="49"/>
      <c r="R12" s="49"/>
      <c r="S12" s="49"/>
      <c r="T12" s="51"/>
    </row>
    <row r="13" spans="1:20" ht="12.75">
      <c r="A13" s="4"/>
      <c r="B13" s="57" t="s">
        <v>347</v>
      </c>
      <c r="C13" s="49"/>
      <c r="D13" s="50" t="str">
        <f t="shared" si="0"/>
        <v>карте "А"</v>
      </c>
      <c r="E13" s="46">
        <v>1200</v>
      </c>
      <c r="F13" s="46">
        <v>1300</v>
      </c>
      <c r="G13" s="46">
        <v>1400</v>
      </c>
      <c r="H13" s="46">
        <v>1500</v>
      </c>
      <c r="I13" s="46">
        <v>1500</v>
      </c>
      <c r="J13" s="46">
        <v>1500</v>
      </c>
      <c r="K13" s="46">
        <v>1400</v>
      </c>
      <c r="L13" s="46">
        <v>1300</v>
      </c>
      <c r="M13" s="46">
        <v>1200</v>
      </c>
      <c r="N13" s="46">
        <v>1100</v>
      </c>
      <c r="O13" s="46">
        <v>1000</v>
      </c>
      <c r="P13" s="46">
        <v>900</v>
      </c>
      <c r="Q13" s="49"/>
      <c r="R13" s="49"/>
      <c r="S13" s="49"/>
      <c r="T13" s="51"/>
    </row>
    <row r="14" spans="1:20" ht="12.75">
      <c r="A14" s="4"/>
      <c r="B14" s="57" t="s">
        <v>348</v>
      </c>
      <c r="C14" s="49"/>
      <c r="D14" s="50" t="str">
        <f t="shared" si="0"/>
        <v> карте "Б"</v>
      </c>
      <c r="E14" s="46">
        <v>900</v>
      </c>
      <c r="F14" s="46">
        <v>1000</v>
      </c>
      <c r="G14" s="46">
        <v>1000</v>
      </c>
      <c r="H14" s="46">
        <v>1100</v>
      </c>
      <c r="I14" s="46">
        <v>1100</v>
      </c>
      <c r="J14" s="46">
        <v>1100</v>
      </c>
      <c r="K14" s="46">
        <v>1100</v>
      </c>
      <c r="L14" s="46">
        <v>1100</v>
      </c>
      <c r="M14" s="46">
        <v>1000</v>
      </c>
      <c r="N14" s="46">
        <v>1000</v>
      </c>
      <c r="O14" s="46">
        <v>900</v>
      </c>
      <c r="P14" s="46">
        <v>900</v>
      </c>
      <c r="Q14" s="49"/>
      <c r="R14" s="49"/>
      <c r="S14" s="49"/>
      <c r="T14" s="51"/>
    </row>
    <row r="15" spans="1:20" ht="12.75">
      <c r="A15" s="4"/>
      <c r="B15" s="49" t="str">
        <f>+'BP'!C88</f>
        <v>Госпођа министарка</v>
      </c>
      <c r="C15" s="49"/>
      <c r="D15" s="50" t="str">
        <f t="shared" si="0"/>
        <v>извођење</v>
      </c>
      <c r="E15" s="46">
        <f>+'BP'!F88</f>
        <v>1</v>
      </c>
      <c r="F15" s="46">
        <f>+'BP'!G88</f>
        <v>1</v>
      </c>
      <c r="G15" s="46">
        <f>+'BP'!H88</f>
        <v>1</v>
      </c>
      <c r="H15" s="46">
        <f>+'BP'!I88</f>
        <v>1</v>
      </c>
      <c r="I15" s="46">
        <f>+'BP'!J88</f>
        <v>1</v>
      </c>
      <c r="J15" s="46">
        <f>+'BP'!K88</f>
        <v>1</v>
      </c>
      <c r="K15" s="46">
        <f>+'BP'!L88</f>
        <v>1</v>
      </c>
      <c r="L15" s="46">
        <f>+'BP'!M88</f>
        <v>1</v>
      </c>
      <c r="M15" s="46">
        <f>+'BP'!N88</f>
        <v>1</v>
      </c>
      <c r="N15" s="46">
        <f>+'BP'!O88</f>
        <v>1</v>
      </c>
      <c r="O15" s="46">
        <f>+'BP'!P88</f>
        <v>1</v>
      </c>
      <c r="P15" s="46">
        <f>+'BP'!Q88</f>
        <v>1</v>
      </c>
      <c r="Q15" s="49"/>
      <c r="R15" s="49"/>
      <c r="S15" s="49"/>
      <c r="T15" s="51"/>
    </row>
    <row r="16" spans="1:20" ht="12.75">
      <c r="A16" s="4"/>
      <c r="B16" s="57" t="s">
        <v>349</v>
      </c>
      <c r="C16" s="49"/>
      <c r="D16" s="50" t="str">
        <f t="shared" si="0"/>
        <v>карте "А"</v>
      </c>
      <c r="E16" s="46">
        <v>300</v>
      </c>
      <c r="F16" s="46">
        <v>300</v>
      </c>
      <c r="G16" s="46">
        <v>300</v>
      </c>
      <c r="H16" s="46">
        <v>300</v>
      </c>
      <c r="I16" s="46">
        <v>300</v>
      </c>
      <c r="J16" s="46">
        <v>300</v>
      </c>
      <c r="K16" s="46">
        <v>300</v>
      </c>
      <c r="L16" s="46">
        <v>300</v>
      </c>
      <c r="M16" s="46">
        <v>300</v>
      </c>
      <c r="N16" s="46">
        <v>300</v>
      </c>
      <c r="O16" s="46">
        <v>300</v>
      </c>
      <c r="P16" s="46">
        <v>300</v>
      </c>
      <c r="Q16" s="49"/>
      <c r="R16" s="49"/>
      <c r="S16" s="49"/>
      <c r="T16" s="51"/>
    </row>
    <row r="17" spans="1:20" ht="12.75">
      <c r="A17" s="4"/>
      <c r="B17" s="57" t="s">
        <v>350</v>
      </c>
      <c r="C17" s="49"/>
      <c r="D17" s="50" t="str">
        <f t="shared" si="0"/>
        <v> карте "Б"</v>
      </c>
      <c r="E17" s="46">
        <v>200</v>
      </c>
      <c r="F17" s="46">
        <v>200</v>
      </c>
      <c r="G17" s="46">
        <v>200</v>
      </c>
      <c r="H17" s="46">
        <v>200</v>
      </c>
      <c r="I17" s="46">
        <v>200</v>
      </c>
      <c r="J17" s="46">
        <v>200</v>
      </c>
      <c r="K17" s="46">
        <v>200</v>
      </c>
      <c r="L17" s="46">
        <v>200</v>
      </c>
      <c r="M17" s="46">
        <v>200</v>
      </c>
      <c r="N17" s="46">
        <v>200</v>
      </c>
      <c r="O17" s="46">
        <v>200</v>
      </c>
      <c r="P17" s="46">
        <v>200</v>
      </c>
      <c r="Q17" s="49"/>
      <c r="R17" s="49"/>
      <c r="S17" s="49"/>
      <c r="T17" s="51"/>
    </row>
    <row r="18" spans="1:20" ht="12.75">
      <c r="A18" s="4"/>
      <c r="B18" s="49" t="str">
        <f>+'BP'!C89</f>
        <v>Госпођа министарка – Р</v>
      </c>
      <c r="C18" s="49"/>
      <c r="D18" s="50" t="str">
        <f t="shared" si="0"/>
        <v>извођење</v>
      </c>
      <c r="E18" s="46">
        <f>+'BP'!F89</f>
        <v>3</v>
      </c>
      <c r="F18" s="46">
        <f>+'BP'!G89</f>
        <v>3</v>
      </c>
      <c r="G18" s="46">
        <f>+'BP'!H89</f>
        <v>3</v>
      </c>
      <c r="H18" s="46">
        <f>+'BP'!I89</f>
        <v>3</v>
      </c>
      <c r="I18" s="46">
        <f>+'BP'!J89</f>
        <v>3</v>
      </c>
      <c r="J18" s="46">
        <f>+'BP'!K89</f>
        <v>3</v>
      </c>
      <c r="K18" s="46">
        <f>+'BP'!L89</f>
        <v>3</v>
      </c>
      <c r="L18" s="46">
        <f>+'BP'!M89</f>
        <v>3</v>
      </c>
      <c r="M18" s="46">
        <f>+'BP'!N89</f>
        <v>3</v>
      </c>
      <c r="N18" s="46">
        <f>+'BP'!O89</f>
        <v>3</v>
      </c>
      <c r="O18" s="46">
        <f>+'BP'!P89</f>
        <v>3</v>
      </c>
      <c r="P18" s="46">
        <f>+'BP'!Q89</f>
        <v>3</v>
      </c>
      <c r="Q18" s="49"/>
      <c r="R18" s="49"/>
      <c r="S18" s="49"/>
      <c r="T18" s="51"/>
    </row>
    <row r="19" spans="1:20" ht="12.75">
      <c r="A19" s="4"/>
      <c r="B19" s="57" t="s">
        <v>351</v>
      </c>
      <c r="C19" s="49"/>
      <c r="D19" s="50" t="str">
        <f t="shared" si="0"/>
        <v>карте "А"</v>
      </c>
      <c r="E19" s="46">
        <v>500</v>
      </c>
      <c r="F19" s="46">
        <v>550</v>
      </c>
      <c r="G19" s="46">
        <v>550</v>
      </c>
      <c r="H19" s="46">
        <v>600</v>
      </c>
      <c r="I19" s="46">
        <v>600</v>
      </c>
      <c r="J19" s="46">
        <v>600</v>
      </c>
      <c r="K19" s="46">
        <v>550</v>
      </c>
      <c r="L19" s="46">
        <v>500</v>
      </c>
      <c r="M19" s="46">
        <v>400</v>
      </c>
      <c r="N19" s="46">
        <v>350</v>
      </c>
      <c r="O19" s="46">
        <v>300</v>
      </c>
      <c r="P19" s="46">
        <v>300</v>
      </c>
      <c r="Q19" s="49"/>
      <c r="R19" s="49"/>
      <c r="S19" s="49"/>
      <c r="T19" s="51"/>
    </row>
    <row r="20" spans="1:20" ht="12.75">
      <c r="A20" s="4"/>
      <c r="B20" s="57" t="s">
        <v>352</v>
      </c>
      <c r="C20" s="49"/>
      <c r="D20" s="50" t="str">
        <f t="shared" si="0"/>
        <v> карте "Б"</v>
      </c>
      <c r="E20" s="46">
        <v>350</v>
      </c>
      <c r="F20" s="46">
        <v>400</v>
      </c>
      <c r="G20" s="46">
        <v>400</v>
      </c>
      <c r="H20" s="46">
        <v>450</v>
      </c>
      <c r="I20" s="46">
        <v>450</v>
      </c>
      <c r="J20" s="46">
        <v>450</v>
      </c>
      <c r="K20" s="46">
        <v>450</v>
      </c>
      <c r="L20" s="46">
        <v>450</v>
      </c>
      <c r="M20" s="46">
        <v>400</v>
      </c>
      <c r="N20" s="46">
        <v>400</v>
      </c>
      <c r="O20" s="46">
        <v>350</v>
      </c>
      <c r="P20" s="46">
        <v>350</v>
      </c>
      <c r="Q20" s="49"/>
      <c r="R20" s="49"/>
      <c r="S20" s="49"/>
      <c r="T20" s="51"/>
    </row>
    <row r="21" spans="1:20" ht="12.75">
      <c r="A21" s="4"/>
      <c r="B21" s="49" t="str">
        <f>+'BP'!C90</f>
        <v>Војцек</v>
      </c>
      <c r="C21" s="49"/>
      <c r="D21" s="50" t="str">
        <f t="shared" si="0"/>
        <v>извођење</v>
      </c>
      <c r="E21" s="46">
        <f>+'BP'!F90</f>
        <v>1</v>
      </c>
      <c r="F21" s="46">
        <f>+'BP'!G90</f>
        <v>1</v>
      </c>
      <c r="G21" s="46">
        <f>+'BP'!H90</f>
        <v>1</v>
      </c>
      <c r="H21" s="46">
        <f>+'BP'!I90</f>
        <v>1</v>
      </c>
      <c r="I21" s="46">
        <f>+'BP'!J90</f>
        <v>1</v>
      </c>
      <c r="J21" s="46">
        <f>+'BP'!K90</f>
        <v>1</v>
      </c>
      <c r="K21" s="46">
        <f>+'BP'!L90</f>
        <v>1</v>
      </c>
      <c r="L21" s="46">
        <f>+'BP'!M90</f>
        <v>1</v>
      </c>
      <c r="M21" s="46">
        <f>+'BP'!N90</f>
        <v>1</v>
      </c>
      <c r="N21" s="46">
        <f>+'BP'!O90</f>
        <v>1</v>
      </c>
      <c r="O21" s="46">
        <f>+'BP'!P90</f>
        <v>1</v>
      </c>
      <c r="P21" s="46">
        <f>+'BP'!Q90</f>
        <v>1</v>
      </c>
      <c r="Q21" s="49"/>
      <c r="R21" s="49"/>
      <c r="S21" s="49"/>
      <c r="T21" s="51"/>
    </row>
    <row r="22" spans="1:20" ht="12.75">
      <c r="A22" s="4"/>
      <c r="B22" s="57" t="s">
        <v>353</v>
      </c>
      <c r="C22" s="49"/>
      <c r="D22" s="50" t="str">
        <f t="shared" si="0"/>
        <v>карте "А"</v>
      </c>
      <c r="E22" s="46">
        <v>300</v>
      </c>
      <c r="F22" s="46">
        <v>300</v>
      </c>
      <c r="G22" s="46">
        <v>300</v>
      </c>
      <c r="H22" s="46">
        <v>300</v>
      </c>
      <c r="I22" s="46">
        <v>300</v>
      </c>
      <c r="J22" s="46">
        <v>300</v>
      </c>
      <c r="K22" s="46">
        <v>300</v>
      </c>
      <c r="L22" s="46">
        <v>300</v>
      </c>
      <c r="M22" s="46">
        <v>300</v>
      </c>
      <c r="N22" s="46">
        <v>300</v>
      </c>
      <c r="O22" s="46">
        <v>300</v>
      </c>
      <c r="P22" s="46">
        <v>300</v>
      </c>
      <c r="Q22" s="49"/>
      <c r="R22" s="49"/>
      <c r="S22" s="49"/>
      <c r="T22" s="51"/>
    </row>
    <row r="23" spans="1:20" ht="12.75">
      <c r="A23" s="4"/>
      <c r="B23" s="57" t="s">
        <v>354</v>
      </c>
      <c r="C23" s="49"/>
      <c r="D23" s="50" t="str">
        <f t="shared" si="0"/>
        <v> карте "Б"</v>
      </c>
      <c r="E23" s="46">
        <v>200</v>
      </c>
      <c r="F23" s="46">
        <v>200</v>
      </c>
      <c r="G23" s="46">
        <v>200</v>
      </c>
      <c r="H23" s="46">
        <v>200</v>
      </c>
      <c r="I23" s="46">
        <v>200</v>
      </c>
      <c r="J23" s="46">
        <v>200</v>
      </c>
      <c r="K23" s="46">
        <v>200</v>
      </c>
      <c r="L23" s="46">
        <v>200</v>
      </c>
      <c r="M23" s="46">
        <v>200</v>
      </c>
      <c r="N23" s="46">
        <v>200</v>
      </c>
      <c r="O23" s="46">
        <v>200</v>
      </c>
      <c r="P23" s="46">
        <v>200</v>
      </c>
      <c r="Q23" s="49"/>
      <c r="R23" s="49"/>
      <c r="S23" s="49"/>
      <c r="T23" s="51"/>
    </row>
    <row r="24" spans="1:20" ht="12.75">
      <c r="A24" s="4"/>
      <c r="B24" s="49" t="str">
        <f>+'BP'!C91</f>
        <v>Војцек – Р</v>
      </c>
      <c r="C24" s="49"/>
      <c r="D24" s="50" t="str">
        <f t="shared" si="0"/>
        <v>извођење</v>
      </c>
      <c r="E24" s="46">
        <f>+'BP'!F91</f>
        <v>4</v>
      </c>
      <c r="F24" s="46">
        <f>+'BP'!G91</f>
        <v>4</v>
      </c>
      <c r="G24" s="46">
        <f>+'BP'!H91</f>
        <v>4</v>
      </c>
      <c r="H24" s="46">
        <f>+'BP'!I91</f>
        <v>4</v>
      </c>
      <c r="I24" s="46">
        <f>+'BP'!J91</f>
        <v>4</v>
      </c>
      <c r="J24" s="46">
        <f>+'BP'!K91</f>
        <v>4</v>
      </c>
      <c r="K24" s="46">
        <f>+'BP'!L91</f>
        <v>4</v>
      </c>
      <c r="L24" s="46">
        <f>+'BP'!M91</f>
        <v>4</v>
      </c>
      <c r="M24" s="46">
        <f>+'BP'!N91</f>
        <v>4</v>
      </c>
      <c r="N24" s="46">
        <f>+'BP'!O91</f>
        <v>4</v>
      </c>
      <c r="O24" s="46">
        <f>+'BP'!P91</f>
        <v>4</v>
      </c>
      <c r="P24" s="46">
        <f>+'BP'!Q91</f>
        <v>4</v>
      </c>
      <c r="Q24" s="49"/>
      <c r="R24" s="49"/>
      <c r="S24" s="49"/>
      <c r="T24" s="51"/>
    </row>
    <row r="25" spans="1:20" ht="12.75">
      <c r="A25" s="4"/>
      <c r="B25" s="57" t="s">
        <v>355</v>
      </c>
      <c r="C25" s="49"/>
      <c r="D25" s="50" t="str">
        <f t="shared" si="0"/>
        <v>карте "А"</v>
      </c>
      <c r="E25" s="46">
        <v>900</v>
      </c>
      <c r="F25" s="46">
        <v>950</v>
      </c>
      <c r="G25" s="46">
        <v>950</v>
      </c>
      <c r="H25" s="46">
        <v>1000</v>
      </c>
      <c r="I25" s="46">
        <v>1000</v>
      </c>
      <c r="J25" s="46">
        <v>1000</v>
      </c>
      <c r="K25" s="46">
        <v>950</v>
      </c>
      <c r="L25" s="46">
        <v>900</v>
      </c>
      <c r="M25" s="46">
        <v>900</v>
      </c>
      <c r="N25" s="46">
        <v>850</v>
      </c>
      <c r="O25" s="46">
        <v>850</v>
      </c>
      <c r="P25" s="46">
        <v>800</v>
      </c>
      <c r="Q25" s="49"/>
      <c r="R25" s="49"/>
      <c r="S25" s="49"/>
      <c r="T25" s="51"/>
    </row>
    <row r="26" spans="1:20" ht="12.75">
      <c r="A26" s="4"/>
      <c r="B26" s="57" t="s">
        <v>356</v>
      </c>
      <c r="C26" s="49"/>
      <c r="D26" s="50" t="str">
        <f t="shared" si="0"/>
        <v> карте "Б"</v>
      </c>
      <c r="E26" s="46">
        <v>600</v>
      </c>
      <c r="F26" s="46">
        <v>650</v>
      </c>
      <c r="G26" s="46">
        <v>700</v>
      </c>
      <c r="H26" s="46">
        <v>750</v>
      </c>
      <c r="I26" s="46">
        <v>750</v>
      </c>
      <c r="J26" s="46">
        <v>750</v>
      </c>
      <c r="K26" s="46">
        <v>700</v>
      </c>
      <c r="L26" s="46">
        <v>700</v>
      </c>
      <c r="M26" s="46">
        <v>700</v>
      </c>
      <c r="N26" s="46">
        <v>650</v>
      </c>
      <c r="O26" s="46">
        <v>650</v>
      </c>
      <c r="P26" s="46">
        <v>600</v>
      </c>
      <c r="Q26" s="49"/>
      <c r="R26" s="49"/>
      <c r="S26" s="49"/>
      <c r="T26" s="51"/>
    </row>
    <row r="27" spans="1:20" ht="12.75">
      <c r="A27" s="4"/>
      <c r="B27" s="49" t="str">
        <f>+'BP'!C92</f>
        <v>Премијера – Данга</v>
      </c>
      <c r="C27" s="49"/>
      <c r="D27" s="50" t="str">
        <f t="shared" si="0"/>
        <v>извођење</v>
      </c>
      <c r="E27" s="46">
        <f>+'BP'!F92</f>
        <v>0</v>
      </c>
      <c r="F27" s="46">
        <f>+'BP'!G92</f>
        <v>0</v>
      </c>
      <c r="G27" s="46">
        <f>+'BP'!H92</f>
        <v>0</v>
      </c>
      <c r="H27" s="46">
        <f>+'BP'!I92</f>
        <v>1</v>
      </c>
      <c r="I27" s="46">
        <f>+'BP'!J92</f>
        <v>1</v>
      </c>
      <c r="J27" s="46">
        <f>+'BP'!K92</f>
        <v>1</v>
      </c>
      <c r="K27" s="46">
        <f>+'BP'!L92</f>
        <v>1</v>
      </c>
      <c r="L27" s="46">
        <f>+'BP'!M92</f>
        <v>1</v>
      </c>
      <c r="M27" s="46">
        <f>+'BP'!N92</f>
        <v>1</v>
      </c>
      <c r="N27" s="46">
        <f>+'BP'!O92</f>
        <v>1</v>
      </c>
      <c r="O27" s="46">
        <f>+'BP'!P92</f>
        <v>1</v>
      </c>
      <c r="P27" s="46">
        <f>+'BP'!Q92</f>
        <v>1</v>
      </c>
      <c r="Q27" s="49"/>
      <c r="R27" s="49"/>
      <c r="S27" s="49"/>
      <c r="T27" s="51"/>
    </row>
    <row r="28" spans="1:20" ht="12.75">
      <c r="A28" s="4"/>
      <c r="B28" s="57" t="s">
        <v>357</v>
      </c>
      <c r="C28" s="49"/>
      <c r="D28" s="50" t="str">
        <f t="shared" si="0"/>
        <v>карте "А"</v>
      </c>
      <c r="E28" s="46">
        <v>0</v>
      </c>
      <c r="F28" s="46">
        <v>0</v>
      </c>
      <c r="G28" s="46">
        <v>0</v>
      </c>
      <c r="H28" s="46">
        <v>300</v>
      </c>
      <c r="I28" s="46">
        <v>300</v>
      </c>
      <c r="J28" s="46">
        <v>300</v>
      </c>
      <c r="K28" s="46">
        <v>300</v>
      </c>
      <c r="L28" s="46">
        <v>300</v>
      </c>
      <c r="M28" s="46">
        <v>300</v>
      </c>
      <c r="N28" s="46">
        <v>300</v>
      </c>
      <c r="O28" s="46">
        <v>300</v>
      </c>
      <c r="P28" s="46">
        <v>300</v>
      </c>
      <c r="Q28" s="49"/>
      <c r="R28" s="49"/>
      <c r="S28" s="49"/>
      <c r="T28" s="51"/>
    </row>
    <row r="29" spans="1:20" ht="12.75">
      <c r="A29" s="4"/>
      <c r="B29" s="57" t="s">
        <v>358</v>
      </c>
      <c r="C29" s="49"/>
      <c r="D29" s="50" t="str">
        <f t="shared" si="0"/>
        <v> карте "Б"</v>
      </c>
      <c r="E29" s="46">
        <v>0</v>
      </c>
      <c r="F29" s="46">
        <v>0</v>
      </c>
      <c r="G29" s="46">
        <v>0</v>
      </c>
      <c r="H29" s="46">
        <v>200</v>
      </c>
      <c r="I29" s="46">
        <v>200</v>
      </c>
      <c r="J29" s="46">
        <v>200</v>
      </c>
      <c r="K29" s="46">
        <v>200</v>
      </c>
      <c r="L29" s="46">
        <v>200</v>
      </c>
      <c r="M29" s="46">
        <v>200</v>
      </c>
      <c r="N29" s="46">
        <v>200</v>
      </c>
      <c r="O29" s="46">
        <v>200</v>
      </c>
      <c r="P29" s="46">
        <v>200</v>
      </c>
      <c r="Q29" s="49"/>
      <c r="R29" s="49"/>
      <c r="S29" s="49"/>
      <c r="T29" s="51"/>
    </row>
    <row r="30" spans="1:20" ht="12.75">
      <c r="A30" s="4"/>
      <c r="B30" s="49" t="str">
        <f>+'BP'!C93</f>
        <v>Премијера – Данга – Р</v>
      </c>
      <c r="C30" s="49"/>
      <c r="D30" s="50" t="str">
        <f t="shared" si="0"/>
        <v>извођење</v>
      </c>
      <c r="E30" s="46">
        <f>+'BP'!F93</f>
        <v>0</v>
      </c>
      <c r="F30" s="46">
        <f>+'BP'!G93</f>
        <v>0</v>
      </c>
      <c r="G30" s="46">
        <f>+'BP'!H93</f>
        <v>0</v>
      </c>
      <c r="H30" s="46">
        <f>+'BP'!I93</f>
        <v>5</v>
      </c>
      <c r="I30" s="46">
        <f>+'BP'!J93</f>
        <v>5</v>
      </c>
      <c r="J30" s="46">
        <f>+'BP'!K93</f>
        <v>5</v>
      </c>
      <c r="K30" s="46">
        <f>+'BP'!L93</f>
        <v>5</v>
      </c>
      <c r="L30" s="46">
        <f>+'BP'!M93</f>
        <v>5</v>
      </c>
      <c r="M30" s="46">
        <f>+'BP'!N93</f>
        <v>5</v>
      </c>
      <c r="N30" s="46">
        <f>+'BP'!O93</f>
        <v>5</v>
      </c>
      <c r="O30" s="46">
        <f>+'BP'!P93</f>
        <v>5</v>
      </c>
      <c r="P30" s="46">
        <f>+'BP'!Q93</f>
        <v>5</v>
      </c>
      <c r="Q30" s="49"/>
      <c r="R30" s="49"/>
      <c r="S30" s="49"/>
      <c r="T30" s="51"/>
    </row>
    <row r="31" spans="1:20" ht="12.75">
      <c r="A31" s="4"/>
      <c r="B31" s="57" t="s">
        <v>359</v>
      </c>
      <c r="C31" s="49"/>
      <c r="D31" s="50" t="str">
        <f t="shared" si="0"/>
        <v>карте "А"</v>
      </c>
      <c r="E31" s="46">
        <v>0</v>
      </c>
      <c r="F31" s="46">
        <v>0</v>
      </c>
      <c r="G31" s="46">
        <v>0</v>
      </c>
      <c r="H31" s="46">
        <v>1500</v>
      </c>
      <c r="I31" s="46">
        <v>1500</v>
      </c>
      <c r="J31" s="46">
        <v>1500</v>
      </c>
      <c r="K31" s="46">
        <v>1400</v>
      </c>
      <c r="L31" s="46">
        <v>1300</v>
      </c>
      <c r="M31" s="46">
        <v>1200</v>
      </c>
      <c r="N31" s="46">
        <v>1200</v>
      </c>
      <c r="O31" s="46">
        <v>1100</v>
      </c>
      <c r="P31" s="46">
        <v>1000</v>
      </c>
      <c r="Q31" s="49"/>
      <c r="R31" s="49"/>
      <c r="S31" s="49"/>
      <c r="T31" s="51"/>
    </row>
    <row r="32" spans="1:20" ht="12.75">
      <c r="A32" s="4"/>
      <c r="B32" s="57" t="s">
        <v>360</v>
      </c>
      <c r="C32" s="49"/>
      <c r="D32" s="50" t="str">
        <f t="shared" si="0"/>
        <v> карте "Б"</v>
      </c>
      <c r="E32" s="46">
        <v>0</v>
      </c>
      <c r="F32" s="46">
        <v>0</v>
      </c>
      <c r="G32" s="46">
        <v>0</v>
      </c>
      <c r="H32" s="46">
        <v>1000</v>
      </c>
      <c r="I32" s="46">
        <v>1000</v>
      </c>
      <c r="J32" s="46">
        <v>1000</v>
      </c>
      <c r="K32" s="46">
        <v>1000</v>
      </c>
      <c r="L32" s="46">
        <v>900</v>
      </c>
      <c r="M32" s="46">
        <v>800</v>
      </c>
      <c r="N32" s="46">
        <v>700</v>
      </c>
      <c r="O32" s="46">
        <v>600</v>
      </c>
      <c r="P32" s="46">
        <v>500</v>
      </c>
      <c r="Q32" s="49"/>
      <c r="R32" s="49"/>
      <c r="S32" s="49"/>
      <c r="T32" s="51"/>
    </row>
    <row r="33" spans="1:20" ht="12.75">
      <c r="A33" s="4"/>
      <c r="B33" s="49" t="str">
        <f>+'BP'!C94</f>
        <v>Премијера – Сирано </v>
      </c>
      <c r="C33" s="49"/>
      <c r="D33" s="50" t="str">
        <f t="shared" si="0"/>
        <v>извођење</v>
      </c>
      <c r="E33" s="46">
        <f>+'BP'!F94</f>
        <v>0</v>
      </c>
      <c r="F33" s="46">
        <f>+'BP'!G94</f>
        <v>0</v>
      </c>
      <c r="G33" s="46">
        <f>+'BP'!H94</f>
        <v>0</v>
      </c>
      <c r="H33" s="46">
        <f>+'BP'!I94</f>
        <v>0</v>
      </c>
      <c r="I33" s="46">
        <f>+'BP'!J94</f>
        <v>0</v>
      </c>
      <c r="J33" s="46">
        <f>+'BP'!K94</f>
        <v>0</v>
      </c>
      <c r="K33" s="46">
        <f>+'BP'!L94</f>
        <v>1</v>
      </c>
      <c r="L33" s="46">
        <f>+'BP'!M94</f>
        <v>1</v>
      </c>
      <c r="M33" s="46">
        <f>+'BP'!N94</f>
        <v>1</v>
      </c>
      <c r="N33" s="46">
        <f>+'BP'!O94</f>
        <v>1</v>
      </c>
      <c r="O33" s="46">
        <f>+'BP'!P94</f>
        <v>1</v>
      </c>
      <c r="P33" s="46">
        <f>+'BP'!Q94</f>
        <v>1</v>
      </c>
      <c r="Q33" s="49"/>
      <c r="R33" s="49"/>
      <c r="S33" s="49"/>
      <c r="T33" s="51"/>
    </row>
    <row r="34" spans="1:20" ht="12.75">
      <c r="A34" s="4"/>
      <c r="B34" s="57" t="s">
        <v>361</v>
      </c>
      <c r="C34" s="49"/>
      <c r="D34" s="50" t="str">
        <f t="shared" si="0"/>
        <v>карте "А"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300</v>
      </c>
      <c r="L34" s="46">
        <v>300</v>
      </c>
      <c r="M34" s="46">
        <v>300</v>
      </c>
      <c r="N34" s="46">
        <v>300</v>
      </c>
      <c r="O34" s="46">
        <v>300</v>
      </c>
      <c r="P34" s="46">
        <v>300</v>
      </c>
      <c r="Q34" s="49"/>
      <c r="R34" s="49"/>
      <c r="S34" s="49"/>
      <c r="T34" s="51"/>
    </row>
    <row r="35" spans="1:20" ht="12.75">
      <c r="A35" s="4"/>
      <c r="B35" s="57" t="s">
        <v>362</v>
      </c>
      <c r="C35" s="49"/>
      <c r="D35" s="50" t="str">
        <f t="shared" si="0"/>
        <v> карте "Б"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200</v>
      </c>
      <c r="L35" s="46">
        <v>200</v>
      </c>
      <c r="M35" s="46">
        <v>200</v>
      </c>
      <c r="N35" s="46">
        <v>200</v>
      </c>
      <c r="O35" s="46">
        <v>200</v>
      </c>
      <c r="P35" s="46">
        <v>200</v>
      </c>
      <c r="Q35" s="49"/>
      <c r="R35" s="49"/>
      <c r="S35" s="49"/>
      <c r="T35" s="51"/>
    </row>
    <row r="36" spans="1:20" ht="12.75">
      <c r="A36" s="4"/>
      <c r="B36" s="49" t="str">
        <f>+'BP'!C95</f>
        <v>Премијера – Сирано – Р</v>
      </c>
      <c r="C36" s="49"/>
      <c r="D36" s="50" t="str">
        <f t="shared" si="0"/>
        <v>извођење</v>
      </c>
      <c r="E36" s="46">
        <f>+'BP'!F95</f>
        <v>0</v>
      </c>
      <c r="F36" s="46">
        <f>+'BP'!G95</f>
        <v>0</v>
      </c>
      <c r="G36" s="46">
        <f>+'BP'!H95</f>
        <v>0</v>
      </c>
      <c r="H36" s="46">
        <f>+'BP'!I95</f>
        <v>0</v>
      </c>
      <c r="I36" s="46">
        <f>+'BP'!J95</f>
        <v>0</v>
      </c>
      <c r="J36" s="46">
        <f>+'BP'!K95</f>
        <v>0</v>
      </c>
      <c r="K36" s="46">
        <f>+'BP'!L95</f>
        <v>2</v>
      </c>
      <c r="L36" s="46">
        <f>+'BP'!M95</f>
        <v>2</v>
      </c>
      <c r="M36" s="46">
        <f>+'BP'!N95</f>
        <v>2</v>
      </c>
      <c r="N36" s="46">
        <f>+'BP'!O95</f>
        <v>2</v>
      </c>
      <c r="O36" s="46">
        <f>+'BP'!P95</f>
        <v>2</v>
      </c>
      <c r="P36" s="46">
        <f>+'BP'!Q95</f>
        <v>2</v>
      </c>
      <c r="Q36" s="49"/>
      <c r="R36" s="49"/>
      <c r="S36" s="49"/>
      <c r="T36" s="51"/>
    </row>
    <row r="37" spans="1:20" ht="12.75">
      <c r="A37" s="4"/>
      <c r="B37" s="57" t="s">
        <v>363</v>
      </c>
      <c r="C37" s="49"/>
      <c r="D37" s="50" t="str">
        <f t="shared" si="0"/>
        <v>карте "А"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600</v>
      </c>
      <c r="L37" s="46">
        <v>600</v>
      </c>
      <c r="M37" s="46">
        <v>550</v>
      </c>
      <c r="N37" s="46">
        <v>550</v>
      </c>
      <c r="O37" s="46">
        <v>500</v>
      </c>
      <c r="P37" s="46">
        <v>500</v>
      </c>
      <c r="Q37" s="49"/>
      <c r="R37" s="49"/>
      <c r="S37" s="49"/>
      <c r="T37" s="51"/>
    </row>
    <row r="38" spans="1:20" ht="12.75">
      <c r="A38" s="4"/>
      <c r="B38" s="57" t="s">
        <v>364</v>
      </c>
      <c r="C38" s="49"/>
      <c r="D38" s="50" t="str">
        <f t="shared" si="0"/>
        <v> карте "Б"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400</v>
      </c>
      <c r="L38" s="46">
        <v>200</v>
      </c>
      <c r="M38" s="46">
        <v>400</v>
      </c>
      <c r="N38" s="46">
        <v>350</v>
      </c>
      <c r="O38" s="46">
        <v>350</v>
      </c>
      <c r="P38" s="46">
        <v>350</v>
      </c>
      <c r="Q38" s="49"/>
      <c r="R38" s="49"/>
      <c r="S38" s="49"/>
      <c r="T38" s="51"/>
    </row>
    <row r="39" spans="1:20" ht="12.75">
      <c r="A39" s="4"/>
      <c r="B39" s="49" t="str">
        <f>+'BP'!C96</f>
        <v> -</v>
      </c>
      <c r="C39" s="49"/>
      <c r="D39" s="50" t="str">
        <f t="shared" si="0"/>
        <v>извођење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9"/>
      <c r="R39" s="49"/>
      <c r="S39" s="49"/>
      <c r="T39" s="51"/>
    </row>
    <row r="40" spans="1:20" ht="12.75">
      <c r="A40" s="4"/>
      <c r="B40" s="49"/>
      <c r="C40" s="49"/>
      <c r="D40" s="50" t="str">
        <f t="shared" si="0"/>
        <v>карте "А"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9"/>
      <c r="R40" s="49"/>
      <c r="S40" s="49"/>
      <c r="T40" s="51"/>
    </row>
    <row r="41" spans="1:20" ht="12.75">
      <c r="A41" s="4"/>
      <c r="B41" s="49"/>
      <c r="C41" s="49"/>
      <c r="D41" s="50" t="str">
        <f t="shared" si="0"/>
        <v> карте "Б"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9"/>
      <c r="R41" s="49"/>
      <c r="S41" s="49"/>
      <c r="T41" s="51"/>
    </row>
    <row r="42" spans="1:20" ht="12.75">
      <c r="A42" s="4"/>
      <c r="B42" s="49" t="str">
        <f>+'BP'!C97</f>
        <v> -</v>
      </c>
      <c r="C42" s="49"/>
      <c r="D42" s="50" t="str">
        <f t="shared" si="0"/>
        <v>извођење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9"/>
      <c r="R42" s="49"/>
      <c r="S42" s="49"/>
      <c r="T42" s="51"/>
    </row>
    <row r="43" spans="1:20" ht="12.75">
      <c r="A43" s="4"/>
      <c r="B43" s="49"/>
      <c r="C43" s="49"/>
      <c r="D43" s="50" t="str">
        <f t="shared" si="0"/>
        <v>карте "А"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9"/>
      <c r="R43" s="49"/>
      <c r="S43" s="49"/>
      <c r="T43" s="51"/>
    </row>
    <row r="44" spans="1:20" ht="12.75">
      <c r="A44" s="4"/>
      <c r="B44" s="49"/>
      <c r="C44" s="49"/>
      <c r="D44" s="50" t="str">
        <f aca="true" t="shared" si="1" ref="D44:D68">+D41</f>
        <v> карте "Б"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9"/>
      <c r="R44" s="49"/>
      <c r="S44" s="49"/>
      <c r="T44" s="51"/>
    </row>
    <row r="45" spans="1:20" ht="12.75">
      <c r="A45" s="4"/>
      <c r="B45" s="49" t="str">
        <f>+'BP'!C98</f>
        <v> -</v>
      </c>
      <c r="C45" s="49"/>
      <c r="D45" s="50" t="str">
        <f t="shared" si="1"/>
        <v>извођење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9"/>
      <c r="R45" s="49"/>
      <c r="S45" s="49"/>
      <c r="T45" s="51"/>
    </row>
    <row r="46" spans="1:20" ht="12.75">
      <c r="A46" s="4"/>
      <c r="B46" s="49"/>
      <c r="C46" s="49"/>
      <c r="D46" s="50" t="str">
        <f t="shared" si="1"/>
        <v>карте "А"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9"/>
      <c r="R46" s="49"/>
      <c r="S46" s="49"/>
      <c r="T46" s="51"/>
    </row>
    <row r="47" spans="1:20" ht="12.75">
      <c r="A47" s="4"/>
      <c r="B47" s="49"/>
      <c r="C47" s="49"/>
      <c r="D47" s="50" t="str">
        <f t="shared" si="1"/>
        <v> карте "Б"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9"/>
      <c r="R47" s="49"/>
      <c r="S47" s="49"/>
      <c r="T47" s="51"/>
    </row>
    <row r="48" spans="1:20" ht="12.75">
      <c r="A48" s="4"/>
      <c r="B48" s="49" t="str">
        <f>+'BP'!C99</f>
        <v> -</v>
      </c>
      <c r="C48" s="49"/>
      <c r="D48" s="50" t="str">
        <f t="shared" si="1"/>
        <v>извођење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9"/>
      <c r="R48" s="49"/>
      <c r="S48" s="49"/>
      <c r="T48" s="51"/>
    </row>
    <row r="49" spans="1:20" ht="12.75">
      <c r="A49" s="4"/>
      <c r="B49" s="49"/>
      <c r="C49" s="49"/>
      <c r="D49" s="50" t="str">
        <f t="shared" si="1"/>
        <v>карте "А"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9"/>
      <c r="R49" s="49"/>
      <c r="S49" s="49"/>
      <c r="T49" s="51"/>
    </row>
    <row r="50" spans="1:20" ht="12.75">
      <c r="A50" s="4"/>
      <c r="B50" s="49"/>
      <c r="C50" s="49"/>
      <c r="D50" s="50" t="str">
        <f t="shared" si="1"/>
        <v> карте "Б"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9"/>
      <c r="R50" s="49"/>
      <c r="S50" s="49"/>
      <c r="T50" s="51"/>
    </row>
    <row r="51" spans="1:20" ht="12.75">
      <c r="A51" s="4"/>
      <c r="B51" s="49" t="str">
        <f>+'BP'!C100</f>
        <v> -</v>
      </c>
      <c r="C51" s="49"/>
      <c r="D51" s="50" t="str">
        <f t="shared" si="1"/>
        <v>извођење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9"/>
      <c r="R51" s="49"/>
      <c r="S51" s="49"/>
      <c r="T51" s="51"/>
    </row>
    <row r="52" spans="1:20" ht="12.75">
      <c r="A52" s="4"/>
      <c r="B52" s="49"/>
      <c r="C52" s="49"/>
      <c r="D52" s="50" t="str">
        <f t="shared" si="1"/>
        <v>карте "А"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9"/>
      <c r="R52" s="49"/>
      <c r="S52" s="49"/>
      <c r="T52" s="51"/>
    </row>
    <row r="53" spans="1:20" ht="12.75">
      <c r="A53" s="4"/>
      <c r="B53" s="49"/>
      <c r="C53" s="49"/>
      <c r="D53" s="50" t="str">
        <f t="shared" si="1"/>
        <v> карте "Б"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9"/>
      <c r="R53" s="49"/>
      <c r="S53" s="49"/>
      <c r="T53" s="51"/>
    </row>
    <row r="54" spans="1:20" ht="12.75">
      <c r="A54" s="4"/>
      <c r="B54" s="49" t="str">
        <f>+'BP'!C101</f>
        <v> -</v>
      </c>
      <c r="C54" s="49"/>
      <c r="D54" s="50" t="str">
        <f t="shared" si="1"/>
        <v>извођење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9"/>
      <c r="R54" s="49"/>
      <c r="S54" s="49"/>
      <c r="T54" s="51"/>
    </row>
    <row r="55" spans="1:20" ht="12.75">
      <c r="A55" s="4"/>
      <c r="B55" s="49"/>
      <c r="C55" s="49"/>
      <c r="D55" s="50" t="str">
        <f t="shared" si="1"/>
        <v>карте "А"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9"/>
      <c r="R55" s="49"/>
      <c r="S55" s="49"/>
      <c r="T55" s="51"/>
    </row>
    <row r="56" spans="1:20" ht="12.75">
      <c r="A56" s="4"/>
      <c r="B56" s="49"/>
      <c r="C56" s="49"/>
      <c r="D56" s="50" t="str">
        <f t="shared" si="1"/>
        <v> карте "Б"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9"/>
      <c r="R56" s="49"/>
      <c r="S56" s="49"/>
      <c r="T56" s="51"/>
    </row>
    <row r="57" spans="1:20" ht="12.75">
      <c r="A57" s="4"/>
      <c r="B57" s="49" t="str">
        <f>+'BP'!C102</f>
        <v> -</v>
      </c>
      <c r="C57" s="49"/>
      <c r="D57" s="50" t="str">
        <f t="shared" si="1"/>
        <v>извођење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9"/>
      <c r="R57" s="49"/>
      <c r="S57" s="49"/>
      <c r="T57" s="51"/>
    </row>
    <row r="58" spans="1:20" ht="12.75">
      <c r="A58" s="4"/>
      <c r="B58" s="49"/>
      <c r="C58" s="49"/>
      <c r="D58" s="50" t="str">
        <f t="shared" si="1"/>
        <v>карте "А"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9"/>
      <c r="R58" s="49"/>
      <c r="S58" s="49"/>
      <c r="T58" s="51"/>
    </row>
    <row r="59" spans="1:20" ht="12.75">
      <c r="A59" s="4"/>
      <c r="B59" s="49"/>
      <c r="C59" s="49"/>
      <c r="D59" s="50" t="str">
        <f t="shared" si="1"/>
        <v> карте "Б"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9"/>
      <c r="R59" s="49"/>
      <c r="S59" s="49"/>
      <c r="T59" s="51"/>
    </row>
    <row r="60" spans="1:20" ht="12.75">
      <c r="A60" s="4"/>
      <c r="B60" s="49" t="str">
        <f>+'BP'!C103</f>
        <v> -</v>
      </c>
      <c r="C60" s="49"/>
      <c r="D60" s="50" t="str">
        <f t="shared" si="1"/>
        <v>извођење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9"/>
      <c r="R60" s="49"/>
      <c r="S60" s="49"/>
      <c r="T60" s="51"/>
    </row>
    <row r="61" spans="1:20" ht="12.75">
      <c r="A61" s="4"/>
      <c r="B61" s="49"/>
      <c r="C61" s="49"/>
      <c r="D61" s="50" t="str">
        <f t="shared" si="1"/>
        <v>карте "А"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9"/>
      <c r="R61" s="49"/>
      <c r="S61" s="49"/>
      <c r="T61" s="51"/>
    </row>
    <row r="62" spans="1:20" ht="12.75">
      <c r="A62" s="4"/>
      <c r="B62" s="49"/>
      <c r="C62" s="49"/>
      <c r="D62" s="50" t="str">
        <f t="shared" si="1"/>
        <v> карте "Б"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9"/>
      <c r="R62" s="49"/>
      <c r="S62" s="49"/>
      <c r="T62" s="51"/>
    </row>
    <row r="63" spans="1:20" ht="12.75">
      <c r="A63" s="4"/>
      <c r="B63" s="49" t="str">
        <f>+'BP'!C104</f>
        <v> -</v>
      </c>
      <c r="C63" s="49"/>
      <c r="D63" s="50" t="str">
        <f t="shared" si="1"/>
        <v>извођење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9"/>
      <c r="R63" s="49"/>
      <c r="S63" s="49"/>
      <c r="T63" s="51"/>
    </row>
    <row r="64" spans="1:20" ht="12.75">
      <c r="A64" s="4"/>
      <c r="B64" s="49"/>
      <c r="C64" s="49"/>
      <c r="D64" s="50" t="str">
        <f t="shared" si="1"/>
        <v>карте "А"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9"/>
      <c r="R64" s="49"/>
      <c r="S64" s="49"/>
      <c r="T64" s="51"/>
    </row>
    <row r="65" spans="1:20" ht="12.75">
      <c r="A65" s="4"/>
      <c r="B65" s="49"/>
      <c r="C65" s="49"/>
      <c r="D65" s="50" t="str">
        <f t="shared" si="1"/>
        <v> карте "Б"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9"/>
      <c r="R65" s="49"/>
      <c r="S65" s="49"/>
      <c r="T65" s="51"/>
    </row>
    <row r="66" spans="1:20" ht="12.75">
      <c r="A66" s="4"/>
      <c r="B66" s="49" t="str">
        <f>+'BP'!C105</f>
        <v> -</v>
      </c>
      <c r="C66" s="49"/>
      <c r="D66" s="50" t="str">
        <f t="shared" si="1"/>
        <v>извођење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9"/>
      <c r="R66" s="49"/>
      <c r="S66" s="49"/>
      <c r="T66" s="51"/>
    </row>
    <row r="67" spans="1:20" ht="12.75">
      <c r="A67" s="4"/>
      <c r="B67" s="49"/>
      <c r="C67" s="49"/>
      <c r="D67" s="50" t="str">
        <f t="shared" si="1"/>
        <v>карте "А"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9"/>
      <c r="R67" s="49"/>
      <c r="S67" s="49"/>
      <c r="T67" s="51"/>
    </row>
    <row r="68" spans="1:20" ht="12.75">
      <c r="A68" s="4"/>
      <c r="B68" s="55"/>
      <c r="C68" s="55"/>
      <c r="D68" s="56" t="str">
        <f t="shared" si="1"/>
        <v> карте "Б"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49"/>
      <c r="R68" s="49"/>
      <c r="S68" s="49"/>
      <c r="T68" s="51"/>
    </row>
    <row r="69" spans="1:20" ht="12.75">
      <c r="A69" s="4"/>
      <c r="B69" s="49"/>
      <c r="C69" s="49"/>
      <c r="D69" s="50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51"/>
    </row>
    <row r="70" spans="1:20" ht="12.75">
      <c r="A70" s="4"/>
      <c r="B70" s="49"/>
      <c r="C70" s="49"/>
      <c r="D70" s="50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51"/>
    </row>
    <row r="71" spans="1:20" ht="12.75">
      <c r="A71" s="4"/>
      <c r="B71" s="49"/>
      <c r="C71" s="49"/>
      <c r="D71" s="50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51"/>
    </row>
    <row r="72" spans="1:20" ht="12.75">
      <c r="A72" s="4"/>
      <c r="B72" s="49"/>
      <c r="C72" s="49"/>
      <c r="D72" s="50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51"/>
    </row>
    <row r="73" spans="1:20" ht="12.75">
      <c r="A73" s="4"/>
      <c r="B73" s="49"/>
      <c r="C73" s="49"/>
      <c r="D73" s="50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51"/>
    </row>
    <row r="74" spans="1:20" ht="12.75">
      <c r="A74" s="4"/>
      <c r="B74" s="49"/>
      <c r="C74" s="49"/>
      <c r="D74" s="50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51"/>
    </row>
    <row r="75" spans="1:20" ht="12.75">
      <c r="A75" s="4"/>
      <c r="B75" s="49"/>
      <c r="C75" s="49"/>
      <c r="D75" s="50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51"/>
    </row>
    <row r="76" spans="1:20" ht="12.75">
      <c r="A76" s="4"/>
      <c r="B76" s="49"/>
      <c r="C76" s="49"/>
      <c r="D76" s="50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1"/>
    </row>
    <row r="77" spans="1:20" ht="12.75">
      <c r="A77" s="4"/>
      <c r="B77" s="49"/>
      <c r="C77" s="49"/>
      <c r="D77" s="50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1"/>
    </row>
    <row r="78" spans="1:20" ht="12.75">
      <c r="A78" s="4"/>
      <c r="B78" s="49"/>
      <c r="C78" s="49"/>
      <c r="D78" s="50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1"/>
    </row>
    <row r="79" spans="1:20" ht="12.75">
      <c r="A79" s="4"/>
      <c r="B79" s="49"/>
      <c r="C79" s="49"/>
      <c r="D79" s="50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1"/>
    </row>
    <row r="80" spans="1:20" ht="12.75">
      <c r="A80" s="4"/>
      <c r="B80" s="49"/>
      <c r="C80" s="49"/>
      <c r="D80" s="50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51"/>
    </row>
    <row r="81" spans="1:20" ht="12.75">
      <c r="A81" s="4"/>
      <c r="B81" s="49"/>
      <c r="C81" s="49"/>
      <c r="D81" s="50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51"/>
    </row>
    <row r="82" spans="1:20" ht="12.75">
      <c r="A82" s="4"/>
      <c r="B82" s="49"/>
      <c r="C82" s="49"/>
      <c r="D82" s="50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51"/>
    </row>
    <row r="83" spans="1:20" ht="12.75">
      <c r="A83" s="4"/>
      <c r="B83" s="49"/>
      <c r="C83" s="49"/>
      <c r="D83" s="50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51"/>
    </row>
    <row r="84" spans="1:20" ht="12.75">
      <c r="A84" s="4"/>
      <c r="B84" s="49"/>
      <c r="C84" s="49"/>
      <c r="D84" s="50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51"/>
    </row>
    <row r="85" spans="1:20" ht="12.75">
      <c r="A85" s="4"/>
      <c r="B85" s="49"/>
      <c r="C85" s="49"/>
      <c r="D85" s="50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51"/>
    </row>
    <row r="86" spans="1:20" ht="12.75">
      <c r="A86" s="4"/>
      <c r="B86" s="49"/>
      <c r="C86" s="49"/>
      <c r="D86" s="50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51"/>
    </row>
    <row r="87" spans="1:20" ht="12.75">
      <c r="A87" s="4"/>
      <c r="B87" s="49"/>
      <c r="C87" s="49"/>
      <c r="D87" s="50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51"/>
    </row>
    <row r="88" spans="1:20" ht="12.75">
      <c r="A88" s="4"/>
      <c r="B88" s="49"/>
      <c r="C88" s="49"/>
      <c r="D88" s="50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51"/>
    </row>
    <row r="89" spans="1:20" ht="12.75">
      <c r="A89" s="4"/>
      <c r="B89" s="49"/>
      <c r="C89" s="49"/>
      <c r="D89" s="50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51"/>
    </row>
    <row r="90" spans="1:20" ht="12.75">
      <c r="A90" s="4"/>
      <c r="B90" s="49"/>
      <c r="C90" s="49"/>
      <c r="D90" s="50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51"/>
    </row>
    <row r="91" spans="1:20" ht="12.75">
      <c r="A91" s="4"/>
      <c r="B91" s="49"/>
      <c r="C91" s="49"/>
      <c r="D91" s="50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51"/>
    </row>
    <row r="92" spans="1:20" ht="12.75">
      <c r="A92" s="4"/>
      <c r="B92" s="49"/>
      <c r="C92" s="49"/>
      <c r="D92" s="50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51"/>
    </row>
    <row r="93" spans="1:20" ht="12.75">
      <c r="A93" s="4"/>
      <c r="B93" s="49"/>
      <c r="C93" s="49"/>
      <c r="D93" s="50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51"/>
    </row>
    <row r="94" spans="1:20" ht="12.75">
      <c r="A94" s="4"/>
      <c r="B94" s="49"/>
      <c r="C94" s="49"/>
      <c r="D94" s="50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51"/>
    </row>
    <row r="95" spans="1:20" ht="12.75">
      <c r="A95" s="4"/>
      <c r="B95" s="49"/>
      <c r="C95" s="49"/>
      <c r="D95" s="50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51"/>
    </row>
    <row r="96" spans="1:20" ht="12.75">
      <c r="A96" s="4"/>
      <c r="B96" s="49"/>
      <c r="C96" s="49"/>
      <c r="D96" s="50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51"/>
    </row>
    <row r="97" spans="1:20" ht="12.75">
      <c r="A97" s="4"/>
      <c r="B97" s="49"/>
      <c r="C97" s="49"/>
      <c r="D97" s="50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51"/>
    </row>
    <row r="98" spans="1:20" ht="12.75">
      <c r="A98" s="4"/>
      <c r="B98" s="49"/>
      <c r="C98" s="49"/>
      <c r="D98" s="50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51"/>
    </row>
    <row r="99" spans="1:20" ht="12.75">
      <c r="A99" s="4"/>
      <c r="B99" s="49"/>
      <c r="C99" s="49"/>
      <c r="D99" s="50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51"/>
    </row>
    <row r="100" spans="1:20" ht="12.75">
      <c r="A100" s="4"/>
      <c r="B100" s="49"/>
      <c r="C100" s="49"/>
      <c r="D100" s="50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51"/>
    </row>
    <row r="101" spans="1:20" ht="12.75">
      <c r="A101" s="4"/>
      <c r="B101" s="49"/>
      <c r="C101" s="49"/>
      <c r="D101" s="50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51"/>
    </row>
    <row r="102" spans="1:20" ht="12.75">
      <c r="A102" s="4"/>
      <c r="B102" s="49"/>
      <c r="C102" s="49"/>
      <c r="D102" s="50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51"/>
    </row>
    <row r="103" spans="1:20" ht="12.75">
      <c r="A103" s="4"/>
      <c r="B103" s="49"/>
      <c r="C103" s="49"/>
      <c r="D103" s="50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51"/>
    </row>
    <row r="104" spans="1:20" ht="12.75">
      <c r="A104" s="4"/>
      <c r="B104" s="49"/>
      <c r="C104" s="49"/>
      <c r="D104" s="50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51"/>
    </row>
    <row r="105" spans="1:20" ht="12.75">
      <c r="A105" s="4"/>
      <c r="B105" s="49"/>
      <c r="C105" s="49"/>
      <c r="D105" s="50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51"/>
    </row>
    <row r="106" spans="1:20" ht="12.75">
      <c r="A106" s="4"/>
      <c r="B106" s="49"/>
      <c r="C106" s="49"/>
      <c r="D106" s="50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51"/>
    </row>
    <row r="107" spans="1:19" ht="12.75">
      <c r="A107" s="4"/>
      <c r="B107" s="4"/>
      <c r="C107" s="4"/>
      <c r="D107" s="2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2.75">
      <c r="A108" s="4"/>
      <c r="B108" s="4"/>
      <c r="C108" s="4"/>
      <c r="D108" s="2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2.75">
      <c r="A109" s="4"/>
      <c r="B109" s="4"/>
      <c r="C109" s="4"/>
      <c r="D109" s="2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2.75">
      <c r="A110" s="4"/>
      <c r="B110" s="4"/>
      <c r="C110" s="4"/>
      <c r="D110" s="28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2.75">
      <c r="A111" s="4"/>
      <c r="B111" s="4"/>
      <c r="C111" s="4"/>
      <c r="D111" s="28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2.75">
      <c r="A112" s="4"/>
      <c r="B112" s="4"/>
      <c r="C112" s="4"/>
      <c r="D112" s="28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2.75">
      <c r="A113" s="4"/>
      <c r="B113" s="4"/>
      <c r="C113" s="4"/>
      <c r="D113" s="28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2.75">
      <c r="A114" s="4"/>
      <c r="B114" s="4"/>
      <c r="C114" s="4"/>
      <c r="D114" s="2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2.75">
      <c r="A115" s="4"/>
      <c r="B115" s="4"/>
      <c r="C115" s="4"/>
      <c r="D115" s="2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2.75">
      <c r="A116" s="4"/>
      <c r="B116" s="4"/>
      <c r="C116" s="4"/>
      <c r="D116" s="28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2.75">
      <c r="A117" s="4"/>
      <c r="B117" s="4"/>
      <c r="C117" s="4"/>
      <c r="D117" s="28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2.75">
      <c r="A118" s="4"/>
      <c r="B118" s="4"/>
      <c r="C118" s="4"/>
      <c r="D118" s="2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2.75">
      <c r="A119" s="4"/>
      <c r="B119" s="4"/>
      <c r="C119" s="4"/>
      <c r="D119" s="28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2.75">
      <c r="A120" s="4"/>
      <c r="B120" s="4"/>
      <c r="C120" s="4"/>
      <c r="D120" s="28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2.75">
      <c r="A121" s="4"/>
      <c r="B121" s="4"/>
      <c r="C121" s="4"/>
      <c r="D121" s="28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2.75">
      <c r="A122" s="4"/>
      <c r="B122" s="4"/>
      <c r="C122" s="4"/>
      <c r="D122" s="28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2" max="2" width="6.7109375" style="1" customWidth="1"/>
    <col min="3" max="3" width="40.140625" style="0" customWidth="1"/>
    <col min="4" max="4" width="12.8515625" style="0" customWidth="1"/>
    <col min="5" max="5" width="23.00390625" style="0" customWidth="1"/>
    <col min="6" max="6" width="15.7109375" style="0" customWidth="1"/>
    <col min="7" max="7" width="21.8515625" style="0" customWidth="1"/>
    <col min="8" max="8" width="22.57421875" style="0" customWidth="1"/>
    <col min="9" max="9" width="8.7109375" style="0" customWidth="1"/>
    <col min="10" max="10" width="9.28125" style="0" customWidth="1"/>
    <col min="11" max="11" width="9.7109375" style="0" customWidth="1"/>
    <col min="12" max="12" width="9.28125" style="0" customWidth="1"/>
    <col min="13" max="13" width="9.7109375" style="0" customWidth="1"/>
    <col min="14" max="21" width="10.7109375" style="0" customWidth="1"/>
  </cols>
  <sheetData>
    <row r="1" spans="1:14" ht="12.75">
      <c r="A1" s="4"/>
      <c r="B1" s="2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28"/>
      <c r="C2" s="42" t="s">
        <v>365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4"/>
      <c r="B3" s="2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4"/>
      <c r="B4" s="43" t="s">
        <v>366</v>
      </c>
      <c r="C4" s="47" t="s">
        <v>367</v>
      </c>
      <c r="D4" s="59" t="str">
        <f>+'BP'!C86</f>
        <v>Хамлет</v>
      </c>
      <c r="E4" s="59" t="str">
        <f>+'BP'!C88</f>
        <v>Госпођа министарка</v>
      </c>
      <c r="F4" s="59" t="str">
        <f>+'BP'!C90</f>
        <v>Војцек</v>
      </c>
      <c r="G4" s="59" t="str">
        <f>+'BP'!C92</f>
        <v>Премијера – Данга</v>
      </c>
      <c r="H4" s="59" t="str">
        <f>+'BP'!C94</f>
        <v>Премијера – Сирано </v>
      </c>
      <c r="I4" s="59" t="str">
        <f>+'BP'!C96</f>
        <v> -</v>
      </c>
      <c r="J4" s="59" t="str">
        <f>+'BP'!C98</f>
        <v> -</v>
      </c>
      <c r="K4" s="59" t="str">
        <f>+'BP'!C100</f>
        <v> -</v>
      </c>
      <c r="L4" s="59" t="str">
        <f>+'BP'!C102</f>
        <v> -</v>
      </c>
      <c r="M4" s="59" t="str">
        <f>+'BP'!C104</f>
        <v> -</v>
      </c>
      <c r="N4" s="4"/>
    </row>
    <row r="5" spans="1:14" ht="12.75">
      <c r="A5" s="4"/>
      <c r="B5" s="28">
        <v>1</v>
      </c>
      <c r="C5" s="30" t="s">
        <v>368</v>
      </c>
      <c r="D5" s="30">
        <v>1000</v>
      </c>
      <c r="E5" s="30">
        <v>800</v>
      </c>
      <c r="F5" s="30">
        <v>200</v>
      </c>
      <c r="G5" s="30">
        <v>700</v>
      </c>
      <c r="H5" s="30">
        <v>200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4"/>
    </row>
    <row r="6" spans="1:14" ht="12.75">
      <c r="A6" s="4"/>
      <c r="B6" s="28">
        <v>2</v>
      </c>
      <c r="C6" s="30" t="s">
        <v>369</v>
      </c>
      <c r="D6" s="30">
        <v>500</v>
      </c>
      <c r="E6" s="30">
        <v>300</v>
      </c>
      <c r="F6" s="30">
        <v>0</v>
      </c>
      <c r="G6" s="30">
        <v>200</v>
      </c>
      <c r="H6" s="30">
        <v>400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4"/>
    </row>
    <row r="7" spans="1:14" ht="12.75">
      <c r="A7" s="4"/>
      <c r="B7" s="28">
        <v>3</v>
      </c>
      <c r="C7" s="30" t="s">
        <v>370</v>
      </c>
      <c r="D7" s="30">
        <v>300</v>
      </c>
      <c r="E7" s="30">
        <v>100</v>
      </c>
      <c r="F7" s="30">
        <v>300</v>
      </c>
      <c r="G7" s="30">
        <v>150</v>
      </c>
      <c r="H7" s="30">
        <v>200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4"/>
    </row>
    <row r="8" spans="1:14" ht="12.75">
      <c r="A8" s="4"/>
      <c r="B8" s="28">
        <v>4</v>
      </c>
      <c r="C8" s="30" t="s">
        <v>371</v>
      </c>
      <c r="D8" s="30">
        <v>200</v>
      </c>
      <c r="E8" s="30">
        <v>150</v>
      </c>
      <c r="F8" s="30">
        <v>50</v>
      </c>
      <c r="G8" s="30">
        <v>50</v>
      </c>
      <c r="H8" s="30">
        <v>50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4"/>
    </row>
    <row r="9" spans="1:14" ht="12.75">
      <c r="A9" s="4"/>
      <c r="B9" s="28">
        <v>5</v>
      </c>
      <c r="C9" s="30" t="s">
        <v>372</v>
      </c>
      <c r="D9" s="30">
        <v>50</v>
      </c>
      <c r="E9" s="30">
        <v>50</v>
      </c>
      <c r="F9" s="30">
        <v>50</v>
      </c>
      <c r="G9" s="30">
        <v>50</v>
      </c>
      <c r="H9" s="30">
        <v>50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4"/>
    </row>
    <row r="10" spans="1:14" ht="12.75">
      <c r="A10" s="4"/>
      <c r="B10" s="28">
        <v>6</v>
      </c>
      <c r="C10" s="30" t="s">
        <v>185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4"/>
    </row>
    <row r="11" spans="1:14" ht="12.75">
      <c r="A11" s="4"/>
      <c r="B11" s="28">
        <v>7</v>
      </c>
      <c r="C11" s="30" t="s">
        <v>185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4"/>
    </row>
    <row r="12" spans="1:14" ht="12.75">
      <c r="A12" s="4"/>
      <c r="B12" s="28">
        <v>8</v>
      </c>
      <c r="C12" s="30" t="s">
        <v>185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4"/>
    </row>
    <row r="13" spans="1:14" ht="12.75">
      <c r="A13" s="4"/>
      <c r="B13" s="28">
        <v>9</v>
      </c>
      <c r="C13" s="30" t="s">
        <v>185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4"/>
    </row>
    <row r="14" spans="1:14" ht="12.75">
      <c r="A14" s="4"/>
      <c r="B14" s="28">
        <v>10</v>
      </c>
      <c r="C14" s="30" t="s">
        <v>185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4"/>
    </row>
    <row r="15" spans="1:14" ht="12.75">
      <c r="A15" s="4"/>
      <c r="B15" s="28">
        <v>11</v>
      </c>
      <c r="C15" s="30" t="s">
        <v>185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4"/>
    </row>
    <row r="16" spans="1:14" ht="12.75">
      <c r="A16" s="4"/>
      <c r="B16" s="28">
        <v>12</v>
      </c>
      <c r="C16" s="30" t="s">
        <v>185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4"/>
    </row>
    <row r="17" spans="1:14" ht="12.75">
      <c r="A17" s="4"/>
      <c r="B17" s="28">
        <v>13</v>
      </c>
      <c r="C17" s="30" t="s">
        <v>185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4"/>
    </row>
    <row r="18" spans="1:14" ht="12.75">
      <c r="A18" s="4"/>
      <c r="B18" s="28">
        <v>14</v>
      </c>
      <c r="C18" s="30" t="s">
        <v>185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4"/>
    </row>
    <row r="19" spans="1:14" ht="12.75">
      <c r="A19" s="4"/>
      <c r="B19" s="28">
        <v>15</v>
      </c>
      <c r="C19" s="30" t="s">
        <v>185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4"/>
    </row>
    <row r="20" spans="1:14" ht="12.75">
      <c r="A20" s="4"/>
      <c r="B20" s="28">
        <v>16</v>
      </c>
      <c r="C20" s="30" t="s">
        <v>185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4"/>
    </row>
    <row r="21" spans="1:14" ht="12.75">
      <c r="A21" s="4"/>
      <c r="B21" s="28">
        <v>17</v>
      </c>
      <c r="C21" s="30" t="s">
        <v>185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4"/>
    </row>
    <row r="22" spans="1:14" ht="12.75">
      <c r="A22" s="4"/>
      <c r="B22" s="28">
        <v>18</v>
      </c>
      <c r="C22" s="30" t="s">
        <v>185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4"/>
    </row>
    <row r="23" spans="1:14" ht="12.75">
      <c r="A23" s="4"/>
      <c r="B23" s="28">
        <v>19</v>
      </c>
      <c r="C23" s="30" t="s">
        <v>185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4"/>
    </row>
    <row r="24" spans="1:14" ht="12.75">
      <c r="A24" s="4"/>
      <c r="B24" s="28">
        <v>20</v>
      </c>
      <c r="C24" s="30" t="s">
        <v>185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4"/>
    </row>
    <row r="25" spans="1:14" ht="12.75">
      <c r="A25" s="4"/>
      <c r="B25" s="60"/>
      <c r="C25" s="61" t="s">
        <v>373</v>
      </c>
      <c r="D25" s="62">
        <f aca="true" t="shared" si="0" ref="D25:M25">SUM(D5:D24)</f>
        <v>2050</v>
      </c>
      <c r="E25" s="62">
        <f t="shared" si="0"/>
        <v>1400</v>
      </c>
      <c r="F25" s="62">
        <f t="shared" si="0"/>
        <v>600</v>
      </c>
      <c r="G25" s="62">
        <f t="shared" si="0"/>
        <v>1150</v>
      </c>
      <c r="H25" s="62">
        <f t="shared" si="0"/>
        <v>900</v>
      </c>
      <c r="I25" s="62">
        <f t="shared" si="0"/>
        <v>0</v>
      </c>
      <c r="J25" s="62">
        <f t="shared" si="0"/>
        <v>0</v>
      </c>
      <c r="K25" s="62">
        <f t="shared" si="0"/>
        <v>0</v>
      </c>
      <c r="L25" s="62">
        <f t="shared" si="0"/>
        <v>0</v>
      </c>
      <c r="M25" s="62">
        <f t="shared" si="0"/>
        <v>0</v>
      </c>
      <c r="N25" s="4"/>
    </row>
    <row r="26" spans="1:14" ht="12.75">
      <c r="A26" s="4"/>
      <c r="B26" s="63"/>
      <c r="C26" s="64" t="s">
        <v>374</v>
      </c>
      <c r="D26" s="65">
        <f aca="true" t="shared" si="1" ref="D26:M26">+D25-D5</f>
        <v>1050</v>
      </c>
      <c r="E26" s="65">
        <f t="shared" si="1"/>
        <v>600</v>
      </c>
      <c r="F26" s="65">
        <f t="shared" si="1"/>
        <v>400</v>
      </c>
      <c r="G26" s="65">
        <f t="shared" si="1"/>
        <v>450</v>
      </c>
      <c r="H26" s="65">
        <f t="shared" si="1"/>
        <v>700</v>
      </c>
      <c r="I26" s="65">
        <f t="shared" si="1"/>
        <v>0</v>
      </c>
      <c r="J26" s="65">
        <f t="shared" si="1"/>
        <v>0</v>
      </c>
      <c r="K26" s="65">
        <f t="shared" si="1"/>
        <v>0</v>
      </c>
      <c r="L26" s="65">
        <f t="shared" si="1"/>
        <v>0</v>
      </c>
      <c r="M26" s="65">
        <f t="shared" si="1"/>
        <v>0</v>
      </c>
      <c r="N26" s="4"/>
    </row>
    <row r="27" spans="1:14" ht="12.75">
      <c r="A27" s="4"/>
      <c r="B27" s="2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2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2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2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2019-09-18T13:49:39Z</dcterms:created>
  <dcterms:modified xsi:type="dcterms:W3CDTF">2019-09-18T19:58:34Z</dcterms:modified>
  <cp:category/>
  <cp:version/>
  <cp:contentType/>
  <cp:contentStatus/>
</cp:coreProperties>
</file>