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AI" sheetId="1" r:id="rId1"/>
    <sheet name="Sheet1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<sst xmlns="http://schemas.openxmlformats.org/spreadsheetml/2006/main" count="319" uniqueCount="201">
  <si>
    <t xml:space="preserve"> EUR</t>
  </si>
  <si>
    <t>godina</t>
  </si>
  <si>
    <t xml:space="preserve">    1</t>
  </si>
  <si>
    <t xml:space="preserve">    2</t>
  </si>
  <si>
    <t>Gradjevinski obj. i infrastruktura</t>
  </si>
  <si>
    <t xml:space="preserve"> - </t>
  </si>
  <si>
    <t xml:space="preserve">    3</t>
  </si>
  <si>
    <t xml:space="preserve">    4</t>
  </si>
  <si>
    <t>%</t>
  </si>
  <si>
    <t xml:space="preserve">% 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</si>
  <si>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</si>
  <si>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</si>
  <si>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</si>
  <si>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</si>
  <si>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</si>
  <si>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</si>
  <si>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</si>
  <si>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</si>
  <si>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</si>
  <si>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</si>
  <si>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</si>
  <si>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</si>
  <si>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</si>
  <si>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</si>
  <si>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</si>
  <si>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</si>
  <si>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</si>
  <si>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>Ukupno</t>
  </si>
  <si>
    <t xml:space="preserve">      %</t>
  </si>
  <si>
    <t xml:space="preserve">  </t>
  </si>
  <si>
    <t>VIII</t>
  </si>
  <si>
    <t>VII</t>
  </si>
  <si>
    <t>VI</t>
  </si>
  <si>
    <t>V</t>
  </si>
  <si>
    <t>IV</t>
  </si>
  <si>
    <t>III</t>
  </si>
  <si>
    <t>II</t>
  </si>
  <si>
    <t>I</t>
  </si>
  <si>
    <t>NELIKVIDAN</t>
  </si>
  <si>
    <t>likvidan</t>
  </si>
  <si>
    <t>Table 1:   INVESTMENT INTO FIXED ASSETS</t>
  </si>
  <si>
    <t>Land</t>
  </si>
  <si>
    <t xml:space="preserve"> - Existing land</t>
  </si>
  <si>
    <t xml:space="preserve"> - Purchase of land</t>
  </si>
  <si>
    <t xml:space="preserve"> - Taxes ...</t>
  </si>
  <si>
    <t xml:space="preserve"> - Existing buildings</t>
  </si>
  <si>
    <t xml:space="preserve"> - New buildings</t>
  </si>
  <si>
    <t xml:space="preserve"> - Infrastructure</t>
  </si>
  <si>
    <t>Equipment</t>
  </si>
  <si>
    <t xml:space="preserve"> - Existing equipment</t>
  </si>
  <si>
    <t xml:space="preserve"> - New equipment</t>
  </si>
  <si>
    <t xml:space="preserve"> - Transport equipment</t>
  </si>
  <si>
    <t xml:space="preserve"> - Other equipment</t>
  </si>
  <si>
    <t>Total</t>
  </si>
  <si>
    <t>"0" year</t>
  </si>
  <si>
    <t>Other investments</t>
  </si>
  <si>
    <t xml:space="preserve"> - Projects</t>
  </si>
  <si>
    <t xml:space="preserve"> - Technical documentation</t>
  </si>
  <si>
    <t xml:space="preserve"> - Training courses</t>
  </si>
  <si>
    <t xml:space="preserve"> - Taxes...</t>
  </si>
  <si>
    <t>Table 1a:    STRUCTURE OF INVESTMENT, DEPRECIATION RATES AND REMAINING VALUE</t>
  </si>
  <si>
    <t xml:space="preserve"> No.</t>
  </si>
  <si>
    <t xml:space="preserve">   Description</t>
  </si>
  <si>
    <t xml:space="preserve">   Total investment</t>
  </si>
  <si>
    <t xml:space="preserve">    Depreciation</t>
  </si>
  <si>
    <t xml:space="preserve">    Remaining value</t>
  </si>
  <si>
    <t xml:space="preserve">    Amount</t>
  </si>
  <si>
    <t xml:space="preserve"> max amount</t>
  </si>
  <si>
    <t>Table 1b:    CALCULATION OF DEPRECIATION COSTS</t>
  </si>
  <si>
    <t>Assets life</t>
  </si>
  <si>
    <t>Table 2:   ASSORTMENT AND MAXIMUM QUANTITY OF OUTPUTS</t>
  </si>
  <si>
    <t xml:space="preserve">   Units</t>
  </si>
  <si>
    <t xml:space="preserve"> - quantity</t>
  </si>
  <si>
    <t xml:space="preserve">  Average</t>
  </si>
  <si>
    <t>Product 1</t>
  </si>
  <si>
    <t>Product 2</t>
  </si>
  <si>
    <t>Product 4</t>
  </si>
  <si>
    <t>Product 3</t>
  </si>
  <si>
    <t>Product 5</t>
  </si>
  <si>
    <t>Product 6</t>
  </si>
  <si>
    <t>Product 7</t>
  </si>
  <si>
    <t>Product 8</t>
  </si>
  <si>
    <t>Product 9</t>
  </si>
  <si>
    <t>m2</t>
  </si>
  <si>
    <t>kg</t>
  </si>
  <si>
    <t>Table 3:    PROJECTED SELLING PRICES</t>
  </si>
  <si>
    <t>Table 4:    PRODUCTION AND SALES PLAN</t>
  </si>
  <si>
    <t xml:space="preserve">      Description</t>
  </si>
  <si>
    <t>Table 5:     TOTAL REVENUE PLAN</t>
  </si>
  <si>
    <t>Table 6:    DIRECT COSTS (CONSUMPTION STANDARDS x PURCHASING PRICES),</t>
  </si>
  <si>
    <t xml:space="preserve">                    AND GROSS CONTRIBUTION PER OUTPUT UNIT</t>
  </si>
  <si>
    <t xml:space="preserve">   Direct</t>
  </si>
  <si>
    <t xml:space="preserve">  Selling</t>
  </si>
  <si>
    <t xml:space="preserve">   Gross contribution</t>
  </si>
  <si>
    <t xml:space="preserve">     costs</t>
  </si>
  <si>
    <t xml:space="preserve">   prices</t>
  </si>
  <si>
    <t xml:space="preserve">   per output unit</t>
  </si>
  <si>
    <t>Table 6a:     SCHEDULED GROSS CONTRIBUTION BY OUTPUTS</t>
  </si>
  <si>
    <t>Table 7:    SCCHEDULED DIRECT UNIT COST BY PRODUCT</t>
  </si>
  <si>
    <t>Table 8:   SCHEDULED TOTAL DIRECT COSTS</t>
  </si>
  <si>
    <t>Table 9:    GENERAL COSTS PLAN</t>
  </si>
  <si>
    <t>Depreciation</t>
  </si>
  <si>
    <t>Fuel</t>
  </si>
  <si>
    <t>Payment servics (% od UP)</t>
  </si>
  <si>
    <t>Insurance (% of FA)</t>
  </si>
  <si>
    <t>Costs of sales (% of TI)</t>
  </si>
  <si>
    <t>Maintenance (% of FA)</t>
  </si>
  <si>
    <t>Advertising (% of TI)</t>
  </si>
  <si>
    <t>Land rent</t>
  </si>
  <si>
    <t>Other</t>
  </si>
  <si>
    <t>T o t a l</t>
  </si>
  <si>
    <t>Table 10:    SCHEDULE OF THE REQUIRED MANPOWER</t>
  </si>
  <si>
    <t xml:space="preserve">  Professional and skill structure</t>
  </si>
  <si>
    <t>No. of employees</t>
  </si>
  <si>
    <t>Table 10a:    SCHEDULED GROSS SALARIES PER MONTH</t>
  </si>
  <si>
    <t>Table 10b:    SCHEDULED GROSS ANNUAL LABOUR COSTS</t>
  </si>
  <si>
    <t>Table 11:   ITEMIZED STATEMENT OF THE NECESSARY WORKING CAPITAL</t>
  </si>
  <si>
    <t>Days</t>
  </si>
  <si>
    <t xml:space="preserve"> - Raw material</t>
  </si>
  <si>
    <t xml:space="preserve"> - Work in progress</t>
  </si>
  <si>
    <t xml:space="preserve"> - Finished products</t>
  </si>
  <si>
    <t xml:space="preserve"> - Receivables</t>
  </si>
  <si>
    <t xml:space="preserve"> - Payables</t>
  </si>
  <si>
    <t>Annual turnover</t>
  </si>
  <si>
    <t>Annual needs</t>
  </si>
  <si>
    <t>Investments into working capital</t>
  </si>
  <si>
    <t xml:space="preserve"> - amount by year</t>
  </si>
  <si>
    <t xml:space="preserve"> - cumulative</t>
  </si>
  <si>
    <t xml:space="preserve"> - maximum</t>
  </si>
  <si>
    <t>Table 12:    RECAPITULATION OF THE TOTAL INVESTMENT NECESSARY</t>
  </si>
  <si>
    <t>Investment into fixed assets</t>
  </si>
  <si>
    <t>Investment into working capital</t>
  </si>
  <si>
    <t>Total investments</t>
  </si>
  <si>
    <t>Table 13:    STRUCTURE OF FINANCES AND PLAN OF REPAYMENT OF LONG-TERM CREDITS</t>
  </si>
  <si>
    <t>Long-term credit</t>
  </si>
  <si>
    <t xml:space="preserve"> - participation in total investment</t>
  </si>
  <si>
    <t xml:space="preserve"> - amount</t>
  </si>
  <si>
    <t xml:space="preserve"> - repayment term (years)</t>
  </si>
  <si>
    <t xml:space="preserve"> - interest rate</t>
  </si>
  <si>
    <t xml:space="preserve"> - grace period (months)</t>
  </si>
  <si>
    <t xml:space="preserve"> - intercalender interest in "0" year</t>
  </si>
  <si>
    <t xml:space="preserve"> - debt increased for interc.interes</t>
  </si>
  <si>
    <t xml:space="preserve"> - repayment start</t>
  </si>
  <si>
    <t xml:space="preserve"> - principal payment</t>
  </si>
  <si>
    <t xml:space="preserve"> - remaining debt</t>
  </si>
  <si>
    <t xml:space="preserve"> - interest payment</t>
  </si>
  <si>
    <t xml:space="preserve"> - annuity (principal + interest)</t>
  </si>
  <si>
    <t>Internal resources</t>
  </si>
  <si>
    <t>Table 14:    PROJECTED PROFIT/LOSS ACCOUNT</t>
  </si>
  <si>
    <t>Total income</t>
  </si>
  <si>
    <t xml:space="preserve"> - % of total income</t>
  </si>
  <si>
    <t>Direct costs</t>
  </si>
  <si>
    <t>Gross contribution (1-2)</t>
  </si>
  <si>
    <t>Gross labour costs</t>
  </si>
  <si>
    <t>General expenses</t>
  </si>
  <si>
    <t>Contribution (Total revenue - Variable costs)</t>
  </si>
  <si>
    <t>Interest payment</t>
  </si>
  <si>
    <t xml:space="preserve"> - long term loans</t>
  </si>
  <si>
    <t xml:space="preserve"> - short term loans</t>
  </si>
  <si>
    <t>Gross profit</t>
  </si>
  <si>
    <t>Taxes on gross profit</t>
  </si>
  <si>
    <t xml:space="preserve"> - taxes on gross profit</t>
  </si>
  <si>
    <t xml:space="preserve"> - other taxes </t>
  </si>
  <si>
    <t>Net profit</t>
  </si>
  <si>
    <t>Table 15:    PROJECTED FINANCIAL FLOW</t>
  </si>
  <si>
    <t>Inflows</t>
  </si>
  <si>
    <t xml:space="preserve"> - Sources of finances</t>
  </si>
  <si>
    <t xml:space="preserve"> - Total revenue</t>
  </si>
  <si>
    <t xml:space="preserve"> - Remaining value of fixes assets</t>
  </si>
  <si>
    <t xml:space="preserve"> - Remaining value of working capital</t>
  </si>
  <si>
    <t>Outflows</t>
  </si>
  <si>
    <t xml:space="preserve"> - Investments</t>
  </si>
  <si>
    <t xml:space="preserve"> - Direct costs</t>
  </si>
  <si>
    <t xml:space="preserve"> - Gross labour costs</t>
  </si>
  <si>
    <t xml:space="preserve"> - General expenses (without depreciation)</t>
  </si>
  <si>
    <t xml:space="preserve"> - Interest payment</t>
  </si>
  <si>
    <t xml:space="preserve"> - Taxes on profit</t>
  </si>
  <si>
    <t xml:space="preserve"> - Principal payment</t>
  </si>
  <si>
    <t>Net financial flow (1-2)</t>
  </si>
  <si>
    <t xml:space="preserve"> - per years</t>
  </si>
  <si>
    <t>Project liquidity</t>
  </si>
  <si>
    <t>Table 16:    PROJECTED ECONOMIC FLOW AND MEASURE OF PROFITABILITY OF TOTAL INVESTMENTS</t>
  </si>
  <si>
    <t>Economic inflows</t>
  </si>
  <si>
    <t>Economic outflows</t>
  </si>
  <si>
    <t>Net economic flow (1-2)</t>
  </si>
  <si>
    <t>Internal rate of return (IRR)</t>
  </si>
  <si>
    <t>Cumulative economic flow</t>
  </si>
  <si>
    <t>Pay back period (in years)</t>
  </si>
  <si>
    <t>Discount factor</t>
  </si>
  <si>
    <t>Discounted net economic flow (3x7)</t>
  </si>
  <si>
    <t>Net present value (NPV)</t>
  </si>
  <si>
    <t>Current value of investments (INVx7)</t>
  </si>
  <si>
    <t>Relative net present value (9/10)</t>
  </si>
  <si>
    <t>Tabela 17:    PROJECTED FREE CASH FLOW AND MEASURE OF PROFITABILITY OF INVESTMENTS FROM NON-CREDIT SOURCES</t>
  </si>
  <si>
    <t>Cash inflows</t>
  </si>
  <si>
    <t>Cash outflows</t>
  </si>
  <si>
    <t>Fred cash-flos (1-2)</t>
  </si>
  <si>
    <t>Cumulative free cash flow</t>
  </si>
  <si>
    <t>Discounted net free cash flow (3x7)</t>
  </si>
  <si>
    <t>Current value of non-credit inv. (INVx7)</t>
  </si>
  <si>
    <t>Current value of free cash flow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</si>
</sst>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00"/>
    <numFmt numFmtId="165" formatCode="\;;;"/>
    <numFmt numFmtId="166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SWIS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double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7" fillId="0" borderId="14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3" fontId="2" fillId="0" borderId="15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3" fontId="43" fillId="0" borderId="0" xfId="0" applyNumberFormat="1" applyFont="1" applyAlignment="1" applyProtection="1">
      <alignment/>
      <protection locked="0"/>
    </xf>
    <xf numFmtId="3" fontId="43" fillId="0" borderId="0" xfId="0" applyNumberFormat="1" applyFont="1" applyAlignment="1" applyProtection="1">
      <alignment/>
      <protection locked="0"/>
    </xf>
    <xf numFmtId="10" fontId="43" fillId="0" borderId="0" xfId="0" applyNumberFormat="1" applyFont="1" applyAlignment="1" applyProtection="1">
      <alignment/>
      <protection locked="0"/>
    </xf>
    <xf numFmtId="3" fontId="43" fillId="0" borderId="14" xfId="0" applyNumberFormat="1" applyFont="1" applyBorder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4" fontId="43" fillId="0" borderId="14" xfId="0" applyNumberFormat="1" applyFont="1" applyBorder="1" applyAlignment="1" applyProtection="1">
      <alignment/>
      <protection locked="0"/>
    </xf>
    <xf numFmtId="10" fontId="43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0" fontId="7" fillId="0" borderId="0" xfId="0" applyNumberFormat="1" applyFont="1" applyAlignment="1" applyProtection="1">
      <alignment/>
      <protection locked="0"/>
    </xf>
    <xf numFmtId="165" fontId="44" fillId="0" borderId="14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>
      <alignment horizontal="left"/>
    </xf>
    <xf numFmtId="3" fontId="43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3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5"/>
  <sheetViews>
    <sheetView tabSelected="1" zoomScale="140" zoomScaleNormal="140" zoomScalePageLayoutView="0" workbookViewId="0" topLeftCell="A363">
      <selection activeCell="L363" sqref="L363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30.140625" style="0" customWidth="1"/>
    <col min="4" max="4" width="9.421875" style="0" customWidth="1"/>
    <col min="5" max="5" width="9.8515625" style="0" customWidth="1"/>
    <col min="6" max="8" width="9.421875" style="0" customWidth="1"/>
    <col min="9" max="13" width="9.8515625" style="0" customWidth="1"/>
  </cols>
  <sheetData>
    <row r="1" spans="1:49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">
      <c r="A2" s="1"/>
      <c r="B2" s="2"/>
      <c r="C2" s="7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5.75" thickBot="1">
      <c r="A3" s="1"/>
      <c r="B3" s="2"/>
      <c r="C3" s="2"/>
      <c r="D3" s="2"/>
      <c r="E3" s="2"/>
      <c r="F3" s="2"/>
      <c r="G3" s="2"/>
      <c r="H3" s="2"/>
      <c r="I3" s="2" t="s">
        <v>0</v>
      </c>
      <c r="J3" s="2"/>
      <c r="K3" s="2"/>
      <c r="L3" s="2"/>
      <c r="M3" s="2"/>
      <c r="N3" s="2"/>
      <c r="O3" s="2"/>
      <c r="P3" s="3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16.5" thickBot="1" thickTop="1">
      <c r="A4" s="1"/>
      <c r="B4" s="9" t="s">
        <v>61</v>
      </c>
      <c r="C4" s="9" t="s">
        <v>87</v>
      </c>
      <c r="D4" s="10" t="s">
        <v>54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35">
        <v>8</v>
      </c>
      <c r="M4" s="10" t="s">
        <v>53</v>
      </c>
      <c r="N4" s="2"/>
      <c r="O4" s="2"/>
      <c r="P4" s="3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3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>
      <c r="A6" s="1"/>
      <c r="B6" s="12" t="s">
        <v>2</v>
      </c>
      <c r="C6" s="12" t="s">
        <v>41</v>
      </c>
      <c r="D6" s="12">
        <f aca="true" t="shared" si="0" ref="D6:L6">SUM(D7:D9)</f>
        <v>700000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>SUM(D6:L6)</f>
        <v>700000</v>
      </c>
      <c r="N6" s="2"/>
      <c r="O6" s="2"/>
      <c r="P6" s="3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">
      <c r="A7" s="1"/>
      <c r="B7" s="1"/>
      <c r="C7" s="37" t="s">
        <v>42</v>
      </c>
      <c r="D7" s="38">
        <v>400000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1">
        <f>SUM(D7:L7)</f>
        <v>400000</v>
      </c>
      <c r="N7" s="2"/>
      <c r="O7" s="2"/>
      <c r="P7" s="3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5">
      <c r="A8" s="1"/>
      <c r="B8" s="2"/>
      <c r="C8" s="37" t="s">
        <v>43</v>
      </c>
      <c r="D8" s="38">
        <v>200000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2">
        <f>SUM(D8:L8)</f>
        <v>200000</v>
      </c>
      <c r="N8" s="2"/>
      <c r="O8" s="2"/>
      <c r="P8" s="3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5">
      <c r="A9" s="1"/>
      <c r="B9" s="2"/>
      <c r="C9" s="37" t="s">
        <v>44</v>
      </c>
      <c r="D9" s="38">
        <v>100000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2">
        <f>SUM(D9:L9)</f>
        <v>100000</v>
      </c>
      <c r="N9" s="2"/>
      <c r="O9" s="2"/>
      <c r="P9" s="3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5">
      <c r="A11" s="1"/>
      <c r="B11" s="12" t="s">
        <v>3</v>
      </c>
      <c r="C11" s="12" t="s">
        <v>4</v>
      </c>
      <c r="D11" s="12">
        <f aca="true" t="shared" si="1" ref="D11:L11">SUM(D12:D16)</f>
        <v>1500000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aca="true" t="shared" si="2" ref="M11:M16">SUM(D11:L11)</f>
        <v>1500000</v>
      </c>
      <c r="N11" s="2"/>
      <c r="O11" s="2"/>
      <c r="P11" s="3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5">
      <c r="A12" s="1"/>
      <c r="B12" s="1"/>
      <c r="C12" s="37" t="s">
        <v>45</v>
      </c>
      <c r="D12" s="38">
        <v>500000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">
        <f t="shared" si="2"/>
        <v>500000</v>
      </c>
      <c r="N12" s="2"/>
      <c r="O12" s="2"/>
      <c r="P12" s="3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5">
      <c r="A13" s="1"/>
      <c r="B13" s="2"/>
      <c r="C13" s="37" t="s">
        <v>46</v>
      </c>
      <c r="D13" s="38">
        <v>700000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2">
        <f t="shared" si="2"/>
        <v>700000</v>
      </c>
      <c r="N13" s="2"/>
      <c r="O13" s="2"/>
      <c r="P13" s="3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5">
      <c r="A14" s="1"/>
      <c r="B14" s="2"/>
      <c r="C14" s="37" t="s">
        <v>47</v>
      </c>
      <c r="D14" s="38">
        <v>300000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2">
        <f t="shared" si="2"/>
        <v>300000</v>
      </c>
      <c r="N14" s="2"/>
      <c r="O14" s="2"/>
      <c r="P14" s="3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5">
      <c r="A15" s="1"/>
      <c r="B15" s="2"/>
      <c r="C15" s="37" t="s">
        <v>5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2">
        <f t="shared" si="2"/>
        <v>0</v>
      </c>
      <c r="N15" s="2"/>
      <c r="O15" s="2"/>
      <c r="P15" s="3"/>
      <c r="Q15" s="4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5">
      <c r="A16" s="1"/>
      <c r="B16" s="2"/>
      <c r="C16" s="37" t="s">
        <v>5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2">
        <f t="shared" si="2"/>
        <v>0</v>
      </c>
      <c r="N16" s="2"/>
      <c r="O16" s="2"/>
      <c r="P16" s="3"/>
      <c r="Q16" s="4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5">
      <c r="A18" s="1"/>
      <c r="B18" s="12" t="s">
        <v>6</v>
      </c>
      <c r="C18" s="12" t="s">
        <v>48</v>
      </c>
      <c r="D18" s="12">
        <f aca="true" t="shared" si="3" ref="D18:L18">SUM(D19:D23)</f>
        <v>1800000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aca="true" t="shared" si="4" ref="M18:M23">SUM(D18:L18)</f>
        <v>1800000</v>
      </c>
      <c r="N18" s="2"/>
      <c r="O18" s="2"/>
      <c r="P18" s="3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5">
      <c r="A19" s="1"/>
      <c r="B19" s="1"/>
      <c r="C19" s="37" t="s">
        <v>49</v>
      </c>
      <c r="D19" s="38">
        <v>300000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">
        <f t="shared" si="4"/>
        <v>300000</v>
      </c>
      <c r="N19" s="2"/>
      <c r="O19" s="2"/>
      <c r="P19" s="3"/>
      <c r="Q19" s="4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5">
      <c r="A20" s="1"/>
      <c r="B20" s="2"/>
      <c r="C20" s="37" t="s">
        <v>50</v>
      </c>
      <c r="D20" s="38">
        <v>1000000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2">
        <f t="shared" si="4"/>
        <v>1000000</v>
      </c>
      <c r="N20" s="2"/>
      <c r="O20" s="2"/>
      <c r="P20" s="3"/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5">
      <c r="A21" s="1"/>
      <c r="B21" s="2"/>
      <c r="C21" s="37" t="s">
        <v>51</v>
      </c>
      <c r="D21" s="38">
        <v>200000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2">
        <f t="shared" si="4"/>
        <v>200000</v>
      </c>
      <c r="N21" s="2"/>
      <c r="O21" s="2"/>
      <c r="P21" s="3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5">
      <c r="A22" s="1"/>
      <c r="B22" s="2"/>
      <c r="C22" s="37" t="s">
        <v>52</v>
      </c>
      <c r="D22" s="38">
        <v>300000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2">
        <f t="shared" si="4"/>
        <v>300000</v>
      </c>
      <c r="N22" s="2"/>
      <c r="O22" s="2"/>
      <c r="P22" s="3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5">
      <c r="A23" s="1"/>
      <c r="B23" s="2"/>
      <c r="C23" s="37" t="s">
        <v>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2">
        <f t="shared" si="4"/>
        <v>0</v>
      </c>
      <c r="N23" s="2"/>
      <c r="O23" s="2"/>
      <c r="P23" s="3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5">
      <c r="A25" s="1"/>
      <c r="B25" s="12" t="s">
        <v>7</v>
      </c>
      <c r="C25" s="12" t="s">
        <v>55</v>
      </c>
      <c r="D25" s="12">
        <f aca="true" t="shared" si="5" ref="D25:L25">SUM(D26:D30)</f>
        <v>350000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2">
        <f t="shared" si="5"/>
        <v>0</v>
      </c>
      <c r="M25" s="12">
        <f aca="true" t="shared" si="6" ref="M25:M30">SUM(D25:L25)</f>
        <v>350000</v>
      </c>
      <c r="N25" s="2"/>
      <c r="O25" s="2"/>
      <c r="P25" s="3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5">
      <c r="A26" s="1"/>
      <c r="B26" s="1"/>
      <c r="C26" s="37" t="s">
        <v>56</v>
      </c>
      <c r="D26" s="38">
        <v>50000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">
        <f t="shared" si="6"/>
        <v>50000</v>
      </c>
      <c r="N26" s="2"/>
      <c r="O26" s="2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5">
      <c r="A27" s="1"/>
      <c r="B27" s="2"/>
      <c r="C27" s="37" t="s">
        <v>57</v>
      </c>
      <c r="D27" s="38">
        <v>100000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2">
        <f t="shared" si="6"/>
        <v>100000</v>
      </c>
      <c r="N27" s="2"/>
      <c r="O27" s="2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5">
      <c r="A28" s="1"/>
      <c r="B28" s="2"/>
      <c r="C28" s="37" t="s">
        <v>58</v>
      </c>
      <c r="D28" s="38">
        <v>50000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2">
        <f t="shared" si="6"/>
        <v>50000</v>
      </c>
      <c r="N28" s="2"/>
      <c r="O28" s="2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5">
      <c r="A29" s="1"/>
      <c r="B29" s="2"/>
      <c r="C29" s="37" t="s">
        <v>59</v>
      </c>
      <c r="D29" s="38">
        <v>150000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2">
        <f t="shared" si="6"/>
        <v>150000</v>
      </c>
      <c r="N29" s="2"/>
      <c r="O29" s="2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5">
      <c r="A30" s="1"/>
      <c r="B30" s="2"/>
      <c r="C30" s="37" t="s">
        <v>5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2">
        <f t="shared" si="6"/>
        <v>0</v>
      </c>
      <c r="N30" s="2"/>
      <c r="O30" s="2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5.75" thickBo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6.5" thickBot="1" thickTop="1">
      <c r="A32" s="1"/>
      <c r="B32" s="13"/>
      <c r="C32" s="47" t="s">
        <v>53</v>
      </c>
      <c r="D32" s="13">
        <f aca="true" t="shared" si="7" ref="D32:L32">D6+D11+D18+D25</f>
        <v>4350000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>SUM(D32:L32)</f>
        <v>4350000</v>
      </c>
      <c r="N32" s="2"/>
      <c r="O32" s="2"/>
      <c r="P32" s="3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5.75" thickTop="1">
      <c r="A33" s="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2"/>
      <c r="O33" s="2"/>
      <c r="P33" s="3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3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3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5">
      <c r="A36" s="1"/>
      <c r="B36" s="2"/>
      <c r="C36" s="7" t="s">
        <v>60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5.75" thickBot="1">
      <c r="A37" s="1"/>
      <c r="B37" s="2"/>
      <c r="C37" s="2"/>
      <c r="D37" s="2"/>
      <c r="E37" s="2"/>
      <c r="F37" s="2"/>
      <c r="G37" s="2"/>
      <c r="H37" s="2"/>
      <c r="I37" s="2" t="str">
        <f>I3</f>
        <v> EUR</v>
      </c>
      <c r="J37" s="2"/>
      <c r="K37" s="2"/>
      <c r="L37" s="2"/>
      <c r="M37" s="2"/>
      <c r="N37" s="2"/>
      <c r="O37" s="2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5.75" thickTop="1">
      <c r="A38" s="1"/>
      <c r="B38" s="16" t="s">
        <v>61</v>
      </c>
      <c r="C38" s="16" t="s">
        <v>62</v>
      </c>
      <c r="D38" s="17" t="s">
        <v>63</v>
      </c>
      <c r="E38" s="17"/>
      <c r="F38" s="17" t="s">
        <v>64</v>
      </c>
      <c r="G38" s="17"/>
      <c r="H38" s="17" t="s">
        <v>65</v>
      </c>
      <c r="I38" s="17"/>
      <c r="J38" s="1"/>
      <c r="K38" s="2"/>
      <c r="L38" s="2"/>
      <c r="M38" s="2"/>
      <c r="N38" s="2"/>
      <c r="O38" s="2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5.75" thickBot="1">
      <c r="A39" s="1"/>
      <c r="B39" s="18"/>
      <c r="C39" s="18"/>
      <c r="D39" s="18" t="s">
        <v>66</v>
      </c>
      <c r="E39" s="19" t="s">
        <v>8</v>
      </c>
      <c r="F39" s="19" t="s">
        <v>9</v>
      </c>
      <c r="G39" s="18" t="s">
        <v>67</v>
      </c>
      <c r="H39" s="19" t="s">
        <v>8</v>
      </c>
      <c r="I39" s="18" t="s">
        <v>66</v>
      </c>
      <c r="J39" s="1"/>
      <c r="K39" s="2"/>
      <c r="L39" s="2"/>
      <c r="M39" s="2"/>
      <c r="N39" s="2"/>
      <c r="O39" s="2"/>
      <c r="P39" s="3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5.75" thickTop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5">
      <c r="A41" s="1"/>
      <c r="B41" s="12" t="str">
        <f>B6</f>
        <v>    1</v>
      </c>
      <c r="C41" s="12" t="str">
        <f>C6</f>
        <v>Land</v>
      </c>
      <c r="D41" s="12">
        <f>SUM(D6:L6)</f>
        <v>700000</v>
      </c>
      <c r="E41" s="20">
        <f>D41/$D$67</f>
        <v>0.16091954022988506</v>
      </c>
      <c r="F41" s="12"/>
      <c r="G41" s="12">
        <f>SUM(G42:G44)</f>
        <v>0</v>
      </c>
      <c r="H41" s="12"/>
      <c r="I41" s="12">
        <f>SUM(I42:I44)</f>
        <v>700000</v>
      </c>
      <c r="J41" s="2"/>
      <c r="K41" s="2"/>
      <c r="L41" s="2"/>
      <c r="M41" s="2"/>
      <c r="N41" s="2"/>
      <c r="O41" s="2"/>
      <c r="P41" s="3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5">
      <c r="A42" s="1"/>
      <c r="B42" s="1"/>
      <c r="C42" s="38" t="str">
        <f>C7</f>
        <v> - Existing land</v>
      </c>
      <c r="D42" s="38">
        <f>SUM(D7:L7)</f>
        <v>400000</v>
      </c>
      <c r="E42" s="6">
        <f>D42/$D$67</f>
        <v>0.09195402298850575</v>
      </c>
      <c r="F42" s="6">
        <v>0</v>
      </c>
      <c r="G42" s="1">
        <f>D42*F42</f>
        <v>0</v>
      </c>
      <c r="H42" s="6">
        <v>1</v>
      </c>
      <c r="I42" s="1">
        <f>D42*H42</f>
        <v>400000</v>
      </c>
      <c r="J42" s="2"/>
      <c r="K42" s="2"/>
      <c r="L42" s="2"/>
      <c r="M42" s="2"/>
      <c r="N42" s="2"/>
      <c r="O42" s="2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5">
      <c r="A43" s="1"/>
      <c r="B43" s="2"/>
      <c r="C43" s="37" t="str">
        <f>C8</f>
        <v> - Purchase of land</v>
      </c>
      <c r="D43" s="37">
        <f>SUM(D8:L8)</f>
        <v>200000</v>
      </c>
      <c r="E43" s="6">
        <f>D43/$D$67</f>
        <v>0.04597701149425287</v>
      </c>
      <c r="F43" s="6">
        <v>0</v>
      </c>
      <c r="G43" s="2">
        <f>D43*F43</f>
        <v>0</v>
      </c>
      <c r="H43" s="6">
        <v>1</v>
      </c>
      <c r="I43" s="2">
        <f>D43*H43</f>
        <v>200000</v>
      </c>
      <c r="J43" s="2"/>
      <c r="K43" s="2"/>
      <c r="L43" s="2"/>
      <c r="M43" s="2"/>
      <c r="N43" s="2"/>
      <c r="O43" s="2"/>
      <c r="P43" s="3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5">
      <c r="A44" s="1"/>
      <c r="B44" s="2"/>
      <c r="C44" s="37" t="str">
        <f>C9</f>
        <v> - Taxes ...</v>
      </c>
      <c r="D44" s="37">
        <f>SUM(D9:L9)</f>
        <v>100000</v>
      </c>
      <c r="E44" s="6">
        <f>D44/$D$67</f>
        <v>0.022988505747126436</v>
      </c>
      <c r="F44" s="6">
        <v>0</v>
      </c>
      <c r="G44" s="2">
        <f>D44*F44</f>
        <v>0</v>
      </c>
      <c r="H44" s="6">
        <v>1</v>
      </c>
      <c r="I44" s="2">
        <f>D44*H44</f>
        <v>100000</v>
      </c>
      <c r="J44" s="2"/>
      <c r="K44" s="2"/>
      <c r="L44" s="2"/>
      <c r="M44" s="2"/>
      <c r="N44" s="2"/>
      <c r="O44" s="2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5">
      <c r="A45" s="1"/>
      <c r="B45" s="2"/>
      <c r="C45" s="2"/>
      <c r="D45" s="2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5">
      <c r="A46" s="1"/>
      <c r="B46" s="12" t="str">
        <f>B11</f>
        <v>    2</v>
      </c>
      <c r="C46" s="12" t="str">
        <f>C11</f>
        <v>Gradjevinski obj. i infrastruktura</v>
      </c>
      <c r="D46" s="12">
        <f aca="true" t="shared" si="8" ref="D46:D51">SUM(D11:L11)</f>
        <v>1500000</v>
      </c>
      <c r="E46" s="20">
        <f aca="true" t="shared" si="9" ref="E46:E51">D46/$D$67</f>
        <v>0.3448275862068966</v>
      </c>
      <c r="F46" s="12"/>
      <c r="G46" s="12">
        <f>SUM(G47:G51)</f>
        <v>45000</v>
      </c>
      <c r="H46" s="12"/>
      <c r="I46" s="12">
        <f>SUM(I47:I51)</f>
        <v>1140000</v>
      </c>
      <c r="J46" s="2"/>
      <c r="K46" s="2"/>
      <c r="L46" s="2"/>
      <c r="M46" s="2"/>
      <c r="N46" s="2"/>
      <c r="O46" s="2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5">
      <c r="A47" s="1"/>
      <c r="B47" s="1"/>
      <c r="C47" s="38" t="str">
        <f>C12</f>
        <v> - Existing buildings</v>
      </c>
      <c r="D47" s="38">
        <f t="shared" si="8"/>
        <v>500000</v>
      </c>
      <c r="E47" s="6">
        <f t="shared" si="9"/>
        <v>0.11494252873563218</v>
      </c>
      <c r="F47" s="39">
        <v>0.025</v>
      </c>
      <c r="G47" s="1">
        <f>D47*F47</f>
        <v>12500</v>
      </c>
      <c r="H47" s="39">
        <v>0.8</v>
      </c>
      <c r="I47" s="1">
        <f>D47*H47</f>
        <v>400000</v>
      </c>
      <c r="J47" s="2"/>
      <c r="K47" s="2"/>
      <c r="L47" s="2"/>
      <c r="M47" s="2"/>
      <c r="N47" s="2"/>
      <c r="O47" s="2"/>
      <c r="P47" s="3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5">
      <c r="A48" s="1"/>
      <c r="B48" s="2"/>
      <c r="C48" s="37" t="str">
        <f>C13</f>
        <v> - New buildings</v>
      </c>
      <c r="D48" s="37">
        <f t="shared" si="8"/>
        <v>700000</v>
      </c>
      <c r="E48" s="6">
        <f t="shared" si="9"/>
        <v>0.16091954022988506</v>
      </c>
      <c r="F48" s="39">
        <v>0.025</v>
      </c>
      <c r="G48" s="2">
        <f>D48*F48</f>
        <v>17500</v>
      </c>
      <c r="H48" s="39">
        <v>0.8</v>
      </c>
      <c r="I48" s="2">
        <f>D48*H48</f>
        <v>560000</v>
      </c>
      <c r="J48" s="2"/>
      <c r="K48" s="2"/>
      <c r="L48" s="2"/>
      <c r="M48" s="2"/>
      <c r="N48" s="2"/>
      <c r="O48" s="2"/>
      <c r="P48" s="3"/>
      <c r="Q48" s="4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5">
      <c r="A49" s="1"/>
      <c r="B49" s="2"/>
      <c r="C49" s="37" t="str">
        <f>C14</f>
        <v> - Infrastructure</v>
      </c>
      <c r="D49" s="37">
        <f t="shared" si="8"/>
        <v>300000</v>
      </c>
      <c r="E49" s="6">
        <f t="shared" si="9"/>
        <v>0.06896551724137931</v>
      </c>
      <c r="F49" s="39">
        <v>0.05</v>
      </c>
      <c r="G49" s="2">
        <f>D49*F49</f>
        <v>15000</v>
      </c>
      <c r="H49" s="39">
        <v>0.6</v>
      </c>
      <c r="I49" s="2">
        <f>D49*H49</f>
        <v>180000</v>
      </c>
      <c r="J49" s="2"/>
      <c r="K49" s="2"/>
      <c r="L49" s="2"/>
      <c r="M49" s="2"/>
      <c r="N49" s="2"/>
      <c r="O49" s="2"/>
      <c r="P49" s="3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5">
      <c r="A50" s="1"/>
      <c r="B50" s="2"/>
      <c r="C50" s="37" t="str">
        <f>C15</f>
        <v> - </v>
      </c>
      <c r="D50" s="37">
        <f t="shared" si="8"/>
        <v>0</v>
      </c>
      <c r="E50" s="6">
        <f t="shared" si="9"/>
        <v>0</v>
      </c>
      <c r="F50" s="39">
        <v>0.02</v>
      </c>
      <c r="G50" s="2">
        <f>D50*F50</f>
        <v>0</v>
      </c>
      <c r="H50" s="39">
        <v>0</v>
      </c>
      <c r="I50" s="2">
        <f>D50*H50</f>
        <v>0</v>
      </c>
      <c r="J50" s="2"/>
      <c r="K50" s="2"/>
      <c r="L50" s="2"/>
      <c r="M50" s="2"/>
      <c r="N50" s="2"/>
      <c r="O50" s="2"/>
      <c r="P50" s="3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5">
      <c r="A51" s="1"/>
      <c r="B51" s="2"/>
      <c r="C51" s="37" t="str">
        <f>C16</f>
        <v> - </v>
      </c>
      <c r="D51" s="37">
        <f t="shared" si="8"/>
        <v>0</v>
      </c>
      <c r="E51" s="6">
        <f t="shared" si="9"/>
        <v>0</v>
      </c>
      <c r="F51" s="39">
        <v>0.02</v>
      </c>
      <c r="G51" s="2">
        <f>D51*F51</f>
        <v>0</v>
      </c>
      <c r="H51" s="39">
        <v>0</v>
      </c>
      <c r="I51" s="2">
        <f>D51*H51</f>
        <v>0</v>
      </c>
      <c r="J51" s="2"/>
      <c r="K51" s="2"/>
      <c r="L51" s="2"/>
      <c r="M51" s="2"/>
      <c r="N51" s="2"/>
      <c r="O51" s="2"/>
      <c r="P51" s="3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5">
      <c r="A53" s="1"/>
      <c r="B53" s="12" t="str">
        <f>B18</f>
        <v>    3</v>
      </c>
      <c r="C53" s="12" t="str">
        <f>C18</f>
        <v>Equipment</v>
      </c>
      <c r="D53" s="12">
        <f aca="true" t="shared" si="10" ref="D53:D58">SUM(D18:L18)</f>
        <v>1800000</v>
      </c>
      <c r="E53" s="20">
        <f aca="true" t="shared" si="11" ref="E53:E58">D53/$D$67</f>
        <v>0.41379310344827586</v>
      </c>
      <c r="F53" s="12"/>
      <c r="G53" s="12">
        <f>SUM(G54:G58)</f>
        <v>225000</v>
      </c>
      <c r="H53" s="12"/>
      <c r="I53" s="12">
        <f>SUM(I54:I58)</f>
        <v>180000</v>
      </c>
      <c r="J53" s="2"/>
      <c r="K53" s="2"/>
      <c r="L53" s="2"/>
      <c r="M53" s="2"/>
      <c r="N53" s="2"/>
      <c r="O53" s="2"/>
      <c r="P53" s="3"/>
      <c r="Q53" s="4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5">
      <c r="A54" s="1"/>
      <c r="B54" s="1"/>
      <c r="C54" s="38" t="str">
        <f>C19</f>
        <v> - Existing equipment</v>
      </c>
      <c r="D54" s="38">
        <f t="shared" si="10"/>
        <v>300000</v>
      </c>
      <c r="E54" s="6">
        <f t="shared" si="11"/>
        <v>0.06896551724137931</v>
      </c>
      <c r="F54" s="39">
        <v>0.125</v>
      </c>
      <c r="G54" s="1">
        <f>D54*F54</f>
        <v>37500</v>
      </c>
      <c r="H54" s="39">
        <v>0.1</v>
      </c>
      <c r="I54" s="1">
        <f>D54*H54</f>
        <v>30000</v>
      </c>
      <c r="J54" s="2"/>
      <c r="K54" s="2"/>
      <c r="L54" s="2"/>
      <c r="M54" s="2"/>
      <c r="N54" s="2"/>
      <c r="O54" s="2"/>
      <c r="P54" s="3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5">
      <c r="A55" s="1"/>
      <c r="B55" s="2"/>
      <c r="C55" s="37" t="str">
        <f>C20</f>
        <v> - New equipment</v>
      </c>
      <c r="D55" s="37">
        <f t="shared" si="10"/>
        <v>1000000</v>
      </c>
      <c r="E55" s="6">
        <f t="shared" si="11"/>
        <v>0.22988505747126436</v>
      </c>
      <c r="F55" s="39">
        <v>0.125</v>
      </c>
      <c r="G55" s="2">
        <f>D55*F55</f>
        <v>125000</v>
      </c>
      <c r="H55" s="39">
        <v>0.1</v>
      </c>
      <c r="I55" s="2">
        <f>D55*H55</f>
        <v>100000</v>
      </c>
      <c r="J55" s="2"/>
      <c r="K55" s="2"/>
      <c r="L55" s="2"/>
      <c r="M55" s="2"/>
      <c r="N55" s="2"/>
      <c r="O55" s="2"/>
      <c r="P55" s="3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5">
      <c r="A56" s="1"/>
      <c r="B56" s="2"/>
      <c r="C56" s="37" t="str">
        <f>C21</f>
        <v> - Transport equipment</v>
      </c>
      <c r="D56" s="37">
        <f t="shared" si="10"/>
        <v>200000</v>
      </c>
      <c r="E56" s="6">
        <f t="shared" si="11"/>
        <v>0.04597701149425287</v>
      </c>
      <c r="F56" s="39">
        <v>0.125</v>
      </c>
      <c r="G56" s="2">
        <f>D56*F56</f>
        <v>25000</v>
      </c>
      <c r="H56" s="39">
        <v>0.1</v>
      </c>
      <c r="I56" s="2">
        <f>D56*H56</f>
        <v>20000</v>
      </c>
      <c r="J56" s="2"/>
      <c r="K56" s="2"/>
      <c r="L56" s="2"/>
      <c r="M56" s="2"/>
      <c r="N56" s="2"/>
      <c r="O56" s="2"/>
      <c r="P56" s="3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5">
      <c r="A57" s="1"/>
      <c r="B57" s="2"/>
      <c r="C57" s="37" t="str">
        <f>C22</f>
        <v> - Other equipment</v>
      </c>
      <c r="D57" s="37">
        <f t="shared" si="10"/>
        <v>300000</v>
      </c>
      <c r="E57" s="6">
        <f t="shared" si="11"/>
        <v>0.06896551724137931</v>
      </c>
      <c r="F57" s="39">
        <v>0.125</v>
      </c>
      <c r="G57" s="2">
        <f>D57*F57</f>
        <v>37500</v>
      </c>
      <c r="H57" s="39">
        <v>0.1</v>
      </c>
      <c r="I57" s="2">
        <f>D57*H57</f>
        <v>30000</v>
      </c>
      <c r="J57" s="2"/>
      <c r="K57" s="2"/>
      <c r="L57" s="2"/>
      <c r="M57" s="2"/>
      <c r="N57" s="2"/>
      <c r="O57" s="2"/>
      <c r="P57" s="3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5">
      <c r="A58" s="1"/>
      <c r="B58" s="2"/>
      <c r="C58" s="37" t="str">
        <f>C23</f>
        <v> - </v>
      </c>
      <c r="D58" s="37">
        <f t="shared" si="10"/>
        <v>0</v>
      </c>
      <c r="E58" s="6">
        <f t="shared" si="11"/>
        <v>0</v>
      </c>
      <c r="F58" s="39">
        <v>0.1</v>
      </c>
      <c r="G58" s="2">
        <f>D58*F58</f>
        <v>0</v>
      </c>
      <c r="H58" s="39">
        <v>0</v>
      </c>
      <c r="I58" s="2">
        <f>D58*H58</f>
        <v>0</v>
      </c>
      <c r="J58" s="2"/>
      <c r="K58" s="2"/>
      <c r="L58" s="2"/>
      <c r="M58" s="2"/>
      <c r="N58" s="2"/>
      <c r="O58" s="2"/>
      <c r="P58" s="3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5">
      <c r="A60" s="1"/>
      <c r="B60" s="12" t="str">
        <f>B25</f>
        <v>    4</v>
      </c>
      <c r="C60" s="12" t="str">
        <f>C25</f>
        <v>Other investments</v>
      </c>
      <c r="D60" s="12">
        <f aca="true" t="shared" si="12" ref="D60:D65">SUM(D25:L25)</f>
        <v>350000</v>
      </c>
      <c r="E60" s="20">
        <f aca="true" t="shared" si="13" ref="E60:E65">D60/$D$67</f>
        <v>0.08045977011494253</v>
      </c>
      <c r="F60" s="12"/>
      <c r="G60" s="12">
        <f>SUM(G61:G65)</f>
        <v>70000</v>
      </c>
      <c r="H60" s="12"/>
      <c r="I60" s="12">
        <f>SUM(I61:I65)</f>
        <v>0</v>
      </c>
      <c r="J60" s="2"/>
      <c r="K60" s="2"/>
      <c r="L60" s="2"/>
      <c r="M60" s="2"/>
      <c r="N60" s="2"/>
      <c r="O60" s="2"/>
      <c r="P60" s="3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5">
      <c r="A61" s="1"/>
      <c r="B61" s="1"/>
      <c r="C61" s="38" t="str">
        <f>C26</f>
        <v> - Projects</v>
      </c>
      <c r="D61" s="38">
        <f t="shared" si="12"/>
        <v>50000</v>
      </c>
      <c r="E61" s="6">
        <f t="shared" si="13"/>
        <v>0.011494252873563218</v>
      </c>
      <c r="F61" s="6">
        <v>0.2</v>
      </c>
      <c r="G61" s="1">
        <f>D61*F61</f>
        <v>10000</v>
      </c>
      <c r="H61" s="39">
        <v>0</v>
      </c>
      <c r="I61" s="1">
        <f>D61*H61</f>
        <v>0</v>
      </c>
      <c r="J61" s="2"/>
      <c r="K61" s="2"/>
      <c r="L61" s="2"/>
      <c r="M61" s="2"/>
      <c r="N61" s="2"/>
      <c r="O61" s="2"/>
      <c r="P61" s="3"/>
      <c r="Q61" s="4"/>
      <c r="R61" s="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5">
      <c r="A62" s="1"/>
      <c r="B62" s="2"/>
      <c r="C62" s="37" t="str">
        <f>C27</f>
        <v> - Technical documentation</v>
      </c>
      <c r="D62" s="37">
        <f t="shared" si="12"/>
        <v>100000</v>
      </c>
      <c r="E62" s="6">
        <f t="shared" si="13"/>
        <v>0.022988505747126436</v>
      </c>
      <c r="F62" s="6">
        <v>0.2</v>
      </c>
      <c r="G62" s="2">
        <f>D62*F62</f>
        <v>20000</v>
      </c>
      <c r="H62" s="39">
        <v>0</v>
      </c>
      <c r="I62" s="2">
        <f>D62*H62</f>
        <v>0</v>
      </c>
      <c r="J62" s="2"/>
      <c r="K62" s="2"/>
      <c r="L62" s="2"/>
      <c r="M62" s="2"/>
      <c r="N62" s="2"/>
      <c r="O62" s="2"/>
      <c r="P62" s="3"/>
      <c r="Q62" s="4"/>
      <c r="R62" s="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5">
      <c r="A63" s="1"/>
      <c r="B63" s="2"/>
      <c r="C63" s="37" t="str">
        <f>C28</f>
        <v> - Training courses</v>
      </c>
      <c r="D63" s="37">
        <f t="shared" si="12"/>
        <v>50000</v>
      </c>
      <c r="E63" s="6">
        <f t="shared" si="13"/>
        <v>0.011494252873563218</v>
      </c>
      <c r="F63" s="6">
        <v>0.2</v>
      </c>
      <c r="G63" s="2">
        <f>D63*F63</f>
        <v>10000</v>
      </c>
      <c r="H63" s="39">
        <v>0</v>
      </c>
      <c r="I63" s="2">
        <f>D63*H63</f>
        <v>0</v>
      </c>
      <c r="J63" s="2"/>
      <c r="K63" s="2"/>
      <c r="L63" s="2"/>
      <c r="M63" s="2"/>
      <c r="N63" s="2"/>
      <c r="O63" s="2"/>
      <c r="P63" s="3"/>
      <c r="Q63" s="4"/>
      <c r="R63" s="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5">
      <c r="A64" s="1"/>
      <c r="B64" s="2"/>
      <c r="C64" s="37" t="str">
        <f>C29</f>
        <v> - Taxes...</v>
      </c>
      <c r="D64" s="37">
        <f t="shared" si="12"/>
        <v>150000</v>
      </c>
      <c r="E64" s="6">
        <f t="shared" si="13"/>
        <v>0.034482758620689655</v>
      </c>
      <c r="F64" s="6">
        <v>0.2</v>
      </c>
      <c r="G64" s="2">
        <f>D64*F64</f>
        <v>30000</v>
      </c>
      <c r="H64" s="39">
        <v>0</v>
      </c>
      <c r="I64" s="2">
        <f>D64*H64</f>
        <v>0</v>
      </c>
      <c r="J64" s="2"/>
      <c r="K64" s="2"/>
      <c r="L64" s="2"/>
      <c r="M64" s="2"/>
      <c r="N64" s="2"/>
      <c r="O64" s="2"/>
      <c r="P64" s="3"/>
      <c r="Q64" s="4"/>
      <c r="R64" s="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5">
      <c r="A65" s="1"/>
      <c r="B65" s="2"/>
      <c r="C65" s="37" t="str">
        <f>C30</f>
        <v> - </v>
      </c>
      <c r="D65" s="37">
        <f t="shared" si="12"/>
        <v>0</v>
      </c>
      <c r="E65" s="6">
        <f t="shared" si="13"/>
        <v>0</v>
      </c>
      <c r="F65" s="6">
        <v>0.2</v>
      </c>
      <c r="G65" s="2">
        <f>D65*F65</f>
        <v>0</v>
      </c>
      <c r="H65" s="39">
        <v>0</v>
      </c>
      <c r="I65" s="2">
        <f>D65*H65</f>
        <v>0</v>
      </c>
      <c r="J65" s="2"/>
      <c r="K65" s="2"/>
      <c r="L65" s="2"/>
      <c r="M65" s="2"/>
      <c r="N65" s="2"/>
      <c r="O65" s="2"/>
      <c r="P65" s="3"/>
      <c r="Q65" s="4"/>
      <c r="R65" s="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5.75" thickBo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4"/>
      <c r="R66" s="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6.5" thickBot="1" thickTop="1">
      <c r="A67" s="1"/>
      <c r="B67" s="13"/>
      <c r="C67" s="13" t="str">
        <f>C32</f>
        <v>Total</v>
      </c>
      <c r="D67" s="13">
        <f>SUM(D32:L32)</f>
        <v>4350000</v>
      </c>
      <c r="E67" s="21">
        <f>D67/$D$67</f>
        <v>1</v>
      </c>
      <c r="F67" s="13"/>
      <c r="G67" s="13">
        <f>G41+G46+G53+G60</f>
        <v>340000</v>
      </c>
      <c r="H67" s="13"/>
      <c r="I67" s="13">
        <f>I41+I46+I53+I60</f>
        <v>2020000</v>
      </c>
      <c r="J67" s="2"/>
      <c r="K67" s="2"/>
      <c r="L67" s="2"/>
      <c r="M67" s="2"/>
      <c r="N67" s="2"/>
      <c r="O67" s="2"/>
      <c r="P67" s="3"/>
      <c r="Q67" s="4"/>
      <c r="R67" s="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5.75" thickTop="1">
      <c r="A68" s="1"/>
      <c r="B68" s="14"/>
      <c r="C68" s="14"/>
      <c r="D68" s="14"/>
      <c r="E68" s="14"/>
      <c r="F68" s="14"/>
      <c r="G68" s="14"/>
      <c r="H68" s="14"/>
      <c r="I68" s="14"/>
      <c r="J68" s="2"/>
      <c r="K68" s="2"/>
      <c r="L68" s="2"/>
      <c r="M68" s="2"/>
      <c r="N68" s="2"/>
      <c r="O68" s="2"/>
      <c r="P68" s="3"/>
      <c r="Q68" s="4"/>
      <c r="R68" s="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3"/>
      <c r="Q69" s="4"/>
      <c r="R69" s="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3"/>
      <c r="Q70" s="4"/>
      <c r="R70" s="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5">
      <c r="A71" s="1"/>
      <c r="B71" s="2"/>
      <c r="C71" s="7" t="s">
        <v>68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4"/>
      <c r="R71" s="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5.75" thickBot="1">
      <c r="A72" s="1"/>
      <c r="B72" s="2"/>
      <c r="C72" s="2"/>
      <c r="D72" s="2"/>
      <c r="E72" s="2"/>
      <c r="F72" s="2"/>
      <c r="G72" s="2"/>
      <c r="H72" s="2"/>
      <c r="I72" s="2" t="str">
        <f>I3</f>
        <v> EUR</v>
      </c>
      <c r="J72" s="2"/>
      <c r="K72" s="2"/>
      <c r="L72" s="2"/>
      <c r="M72" s="2"/>
      <c r="N72" s="2"/>
      <c r="O72" s="2"/>
      <c r="P72" s="3"/>
      <c r="Q72" s="4"/>
      <c r="R72" s="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6.5" thickBot="1" thickTop="1">
      <c r="A73" s="1"/>
      <c r="B73" s="9" t="s">
        <v>61</v>
      </c>
      <c r="C73" s="9" t="s">
        <v>62</v>
      </c>
      <c r="D73" s="10" t="s">
        <v>69</v>
      </c>
      <c r="E73" s="11">
        <f aca="true" t="shared" si="14" ref="E73:L73">E4</f>
        <v>1</v>
      </c>
      <c r="F73" s="11">
        <f t="shared" si="14"/>
        <v>2</v>
      </c>
      <c r="G73" s="11">
        <f t="shared" si="14"/>
        <v>3</v>
      </c>
      <c r="H73" s="11">
        <f t="shared" si="14"/>
        <v>4</v>
      </c>
      <c r="I73" s="11">
        <f t="shared" si="14"/>
        <v>5</v>
      </c>
      <c r="J73" s="11">
        <f t="shared" si="14"/>
        <v>6</v>
      </c>
      <c r="K73" s="11">
        <f t="shared" si="14"/>
        <v>7</v>
      </c>
      <c r="L73" s="11">
        <f t="shared" si="14"/>
        <v>8</v>
      </c>
      <c r="M73" s="2"/>
      <c r="N73" s="2"/>
      <c r="O73" s="2"/>
      <c r="P73" s="3"/>
      <c r="Q73" s="4"/>
      <c r="R73" s="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5.7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3"/>
      <c r="Q74" s="4"/>
      <c r="R74" s="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5">
      <c r="A75" s="1"/>
      <c r="B75" s="12" t="str">
        <f>B6</f>
        <v>    1</v>
      </c>
      <c r="C75" s="12" t="str">
        <f>C6</f>
        <v>Land</v>
      </c>
      <c r="D75" s="12"/>
      <c r="E75" s="12">
        <f aca="true" t="shared" si="15" ref="E75:L75">SUM(E76:E78)</f>
        <v>0</v>
      </c>
      <c r="F75" s="12">
        <f t="shared" si="15"/>
        <v>0</v>
      </c>
      <c r="G75" s="12">
        <f t="shared" si="15"/>
        <v>0</v>
      </c>
      <c r="H75" s="12">
        <f t="shared" si="15"/>
        <v>0</v>
      </c>
      <c r="I75" s="12">
        <f t="shared" si="15"/>
        <v>0</v>
      </c>
      <c r="J75" s="12">
        <f t="shared" si="15"/>
        <v>0</v>
      </c>
      <c r="K75" s="12">
        <f t="shared" si="15"/>
        <v>0</v>
      </c>
      <c r="L75" s="12">
        <f t="shared" si="15"/>
        <v>0</v>
      </c>
      <c r="M75" s="2"/>
      <c r="N75" s="2"/>
      <c r="O75" s="2"/>
      <c r="P75" s="3"/>
      <c r="Q75" s="4"/>
      <c r="R75" s="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5">
      <c r="A76" s="1"/>
      <c r="B76" s="1"/>
      <c r="C76" s="1" t="str">
        <f>C7</f>
        <v> - Existing land</v>
      </c>
      <c r="D76" s="1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2"/>
      <c r="N76" s="2"/>
      <c r="O76" s="2"/>
      <c r="P76" s="3"/>
      <c r="Q76" s="4"/>
      <c r="R76" s="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ht="15">
      <c r="A77" s="1"/>
      <c r="B77" s="2"/>
      <c r="C77" s="2" t="str">
        <f>C8</f>
        <v> - Purchase of land</v>
      </c>
      <c r="D77" s="2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2"/>
      <c r="N77" s="2"/>
      <c r="O77" s="2"/>
      <c r="P77" s="3"/>
      <c r="Q77" s="4"/>
      <c r="R77" s="4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ht="15">
      <c r="A78" s="1"/>
      <c r="B78" s="2"/>
      <c r="C78" s="2" t="str">
        <f>C9</f>
        <v> - Taxes ...</v>
      </c>
      <c r="D78" s="2"/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2"/>
      <c r="N78" s="2"/>
      <c r="O78" s="2"/>
      <c r="P78" s="3"/>
      <c r="Q78" s="4"/>
      <c r="R78" s="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4"/>
      <c r="R79" s="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ht="15">
      <c r="A80" s="1"/>
      <c r="B80" s="12" t="str">
        <f>B11</f>
        <v>    2</v>
      </c>
      <c r="C80" s="12" t="str">
        <f>C11</f>
        <v>Gradjevinski obj. i infrastruktura</v>
      </c>
      <c r="D80" s="12"/>
      <c r="E80" s="12">
        <f aca="true" t="shared" si="16" ref="E80:L80">SUM(E81:E85)</f>
        <v>45000</v>
      </c>
      <c r="F80" s="12">
        <f t="shared" si="16"/>
        <v>45000</v>
      </c>
      <c r="G80" s="12">
        <f t="shared" si="16"/>
        <v>45000</v>
      </c>
      <c r="H80" s="12">
        <f t="shared" si="16"/>
        <v>45000</v>
      </c>
      <c r="I80" s="12">
        <f t="shared" si="16"/>
        <v>45000</v>
      </c>
      <c r="J80" s="12">
        <f t="shared" si="16"/>
        <v>45000</v>
      </c>
      <c r="K80" s="12">
        <f t="shared" si="16"/>
        <v>45000</v>
      </c>
      <c r="L80" s="12">
        <f t="shared" si="16"/>
        <v>45000</v>
      </c>
      <c r="M80" s="2"/>
      <c r="N80" s="2"/>
      <c r="O80" s="2"/>
      <c r="P80" s="3"/>
      <c r="Q80" s="4"/>
      <c r="R80" s="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ht="15">
      <c r="A81" s="1"/>
      <c r="B81" s="1"/>
      <c r="C81" s="1" t="str">
        <f>C12</f>
        <v> - Existing buildings</v>
      </c>
      <c r="D81" s="1">
        <f>1/F47</f>
        <v>40</v>
      </c>
      <c r="E81" s="1">
        <f>$F47*SUM($D12:D12)</f>
        <v>12500</v>
      </c>
      <c r="F81" s="1">
        <f>$F47*SUM($D12:E12)</f>
        <v>12500</v>
      </c>
      <c r="G81" s="1">
        <f>$F47*SUM($D12:F12)</f>
        <v>12500</v>
      </c>
      <c r="H81" s="1">
        <f>$F47*SUM($D12:G12)</f>
        <v>12500</v>
      </c>
      <c r="I81" s="1">
        <f>$F47*SUM($D12:H12)</f>
        <v>12500</v>
      </c>
      <c r="J81" s="1">
        <f>$F47*SUM($D12:I12)</f>
        <v>12500</v>
      </c>
      <c r="K81" s="1">
        <f>$F47*SUM($D12:J12)</f>
        <v>12500</v>
      </c>
      <c r="L81" s="1">
        <f>$F47*SUM($D12:K12)</f>
        <v>12500</v>
      </c>
      <c r="M81" s="2"/>
      <c r="N81" s="2"/>
      <c r="O81" s="2"/>
      <c r="P81" s="3"/>
      <c r="Q81" s="4"/>
      <c r="R81" s="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ht="15">
      <c r="A82" s="1"/>
      <c r="B82" s="2"/>
      <c r="C82" s="2" t="str">
        <f>C13</f>
        <v> - New buildings</v>
      </c>
      <c r="D82" s="1">
        <f>1/F48</f>
        <v>40</v>
      </c>
      <c r="E82" s="1">
        <f>$F48*SUM($D13:D13)</f>
        <v>17500</v>
      </c>
      <c r="F82" s="1">
        <f>$F48*SUM($D13:E13)</f>
        <v>17500</v>
      </c>
      <c r="G82" s="1">
        <f>$F48*SUM($D13:F13)</f>
        <v>17500</v>
      </c>
      <c r="H82" s="1">
        <f>$F48*SUM($D13:G13)</f>
        <v>17500</v>
      </c>
      <c r="I82" s="1">
        <f>$F48*SUM($D13:H13)</f>
        <v>17500</v>
      </c>
      <c r="J82" s="1">
        <f>$F48*SUM($D13:I13)</f>
        <v>17500</v>
      </c>
      <c r="K82" s="1">
        <f>$F48*SUM($D13:J13)</f>
        <v>17500</v>
      </c>
      <c r="L82" s="1">
        <f>$F48*SUM($D13:K13)</f>
        <v>17500</v>
      </c>
      <c r="M82" s="2"/>
      <c r="N82" s="2"/>
      <c r="O82" s="2"/>
      <c r="P82" s="3"/>
      <c r="Q82" s="4"/>
      <c r="R82" s="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ht="15">
      <c r="A83" s="1"/>
      <c r="B83" s="2"/>
      <c r="C83" s="2" t="str">
        <f>C14</f>
        <v> - Infrastructure</v>
      </c>
      <c r="D83" s="1">
        <f>1/F49</f>
        <v>20</v>
      </c>
      <c r="E83" s="1">
        <f>$F49*SUM($D14:D14)</f>
        <v>15000</v>
      </c>
      <c r="F83" s="1">
        <f>$F49*SUM($D14:E14)</f>
        <v>15000</v>
      </c>
      <c r="G83" s="1">
        <f>$F49*SUM($D14:F14)</f>
        <v>15000</v>
      </c>
      <c r="H83" s="1">
        <f>$F49*SUM($D14:G14)</f>
        <v>15000</v>
      </c>
      <c r="I83" s="1">
        <f>$F49*SUM($D14:H14)</f>
        <v>15000</v>
      </c>
      <c r="J83" s="1">
        <f>$F49*SUM($D14:I14)</f>
        <v>15000</v>
      </c>
      <c r="K83" s="1">
        <f>$F49*SUM($D14:J14)</f>
        <v>15000</v>
      </c>
      <c r="L83" s="1">
        <f>$F49*SUM($D14:K14)</f>
        <v>15000</v>
      </c>
      <c r="M83" s="2"/>
      <c r="N83" s="2"/>
      <c r="O83" s="2"/>
      <c r="P83" s="3"/>
      <c r="Q83" s="4"/>
      <c r="R83" s="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15">
      <c r="A84" s="1"/>
      <c r="B84" s="2"/>
      <c r="C84" s="2" t="str">
        <f>C15</f>
        <v> - </v>
      </c>
      <c r="D84" s="1">
        <f>1/F50</f>
        <v>50</v>
      </c>
      <c r="E84" s="1">
        <f>$F50*SUM($D15:D15)</f>
        <v>0</v>
      </c>
      <c r="F84" s="1">
        <f>$F50*SUM($D15:E15)</f>
        <v>0</v>
      </c>
      <c r="G84" s="1">
        <f>$F50*SUM($D15:F15)</f>
        <v>0</v>
      </c>
      <c r="H84" s="1">
        <f>$F50*SUM($D15:G15)</f>
        <v>0</v>
      </c>
      <c r="I84" s="1">
        <f>$F50*SUM($D15:H15)</f>
        <v>0</v>
      </c>
      <c r="J84" s="1">
        <f>$F50*SUM($D15:I15)</f>
        <v>0</v>
      </c>
      <c r="K84" s="1">
        <f>$F50*SUM($D15:J15)</f>
        <v>0</v>
      </c>
      <c r="L84" s="1">
        <f>$F50*SUM($D15:K15)</f>
        <v>0</v>
      </c>
      <c r="M84" s="2"/>
      <c r="N84" s="2"/>
      <c r="O84" s="2"/>
      <c r="P84" s="3"/>
      <c r="Q84" s="4"/>
      <c r="R84" s="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5">
      <c r="A85" s="1"/>
      <c r="B85" s="2"/>
      <c r="C85" s="2" t="str">
        <f>C16</f>
        <v> - </v>
      </c>
      <c r="D85" s="1">
        <f>1/F51</f>
        <v>50</v>
      </c>
      <c r="E85" s="1">
        <f>$F51*SUM($D16:D16)</f>
        <v>0</v>
      </c>
      <c r="F85" s="1">
        <f>$F51*SUM($D16:E16)</f>
        <v>0</v>
      </c>
      <c r="G85" s="1">
        <f>$F51*SUM($D16:F16)</f>
        <v>0</v>
      </c>
      <c r="H85" s="1">
        <f>$F51*SUM($D16:G16)</f>
        <v>0</v>
      </c>
      <c r="I85" s="1">
        <f>$F51*SUM($D16:H16)</f>
        <v>0</v>
      </c>
      <c r="J85" s="1">
        <f>$F51*SUM($D16:I16)</f>
        <v>0</v>
      </c>
      <c r="K85" s="1">
        <f>$F51*SUM($D16:J16)</f>
        <v>0</v>
      </c>
      <c r="L85" s="1">
        <f>$F51*SUM($D16:K16)</f>
        <v>0</v>
      </c>
      <c r="M85" s="2"/>
      <c r="N85" s="2"/>
      <c r="O85" s="2"/>
      <c r="P85" s="3"/>
      <c r="Q85" s="4"/>
      <c r="R85" s="4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5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2"/>
      <c r="N86" s="2"/>
      <c r="O86" s="2"/>
      <c r="P86" s="3"/>
      <c r="Q86" s="4"/>
      <c r="R86" s="4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5">
      <c r="A87" s="1"/>
      <c r="B87" s="12" t="str">
        <f>B18</f>
        <v>    3</v>
      </c>
      <c r="C87" s="12" t="str">
        <f>C18</f>
        <v>Equipment</v>
      </c>
      <c r="D87" s="12"/>
      <c r="E87" s="12">
        <f aca="true" t="shared" si="17" ref="E87:L87">SUM(E88:E92)</f>
        <v>225000</v>
      </c>
      <c r="F87" s="12">
        <f t="shared" si="17"/>
        <v>225000</v>
      </c>
      <c r="G87" s="12">
        <f t="shared" si="17"/>
        <v>225000</v>
      </c>
      <c r="H87" s="12">
        <f t="shared" si="17"/>
        <v>225000</v>
      </c>
      <c r="I87" s="12">
        <f t="shared" si="17"/>
        <v>225000</v>
      </c>
      <c r="J87" s="12">
        <f t="shared" si="17"/>
        <v>225000</v>
      </c>
      <c r="K87" s="12">
        <f t="shared" si="17"/>
        <v>225000</v>
      </c>
      <c r="L87" s="12">
        <f t="shared" si="17"/>
        <v>225000</v>
      </c>
      <c r="M87" s="2"/>
      <c r="N87" s="2"/>
      <c r="O87" s="2"/>
      <c r="P87" s="3"/>
      <c r="Q87" s="4"/>
      <c r="R87" s="4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5">
      <c r="A88" s="1"/>
      <c r="B88" s="1"/>
      <c r="C88" s="1" t="str">
        <f>C19</f>
        <v> - Existing equipment</v>
      </c>
      <c r="D88" s="1">
        <f>1/F54</f>
        <v>8</v>
      </c>
      <c r="E88" s="1">
        <f>$F54*SUM($D19:D19)</f>
        <v>37500</v>
      </c>
      <c r="F88" s="1">
        <f>$F54*SUM($D19:E19)</f>
        <v>37500</v>
      </c>
      <c r="G88" s="1">
        <f>$F54*SUM($D19:F19)</f>
        <v>37500</v>
      </c>
      <c r="H88" s="1">
        <f>$F54*SUM($D19:G19)</f>
        <v>37500</v>
      </c>
      <c r="I88" s="1">
        <f>$F54*SUM($D19:H19)</f>
        <v>37500</v>
      </c>
      <c r="J88" s="1">
        <f>$F54*SUM($D19:I19)</f>
        <v>37500</v>
      </c>
      <c r="K88" s="1">
        <f>$F54*SUM($D19:J19)</f>
        <v>37500</v>
      </c>
      <c r="L88" s="1">
        <f>$F54*SUM($D19:K19)</f>
        <v>37500</v>
      </c>
      <c r="M88" s="2"/>
      <c r="N88" s="2"/>
      <c r="O88" s="2"/>
      <c r="P88" s="3"/>
      <c r="Q88" s="4"/>
      <c r="R88" s="4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5">
      <c r="A89" s="1"/>
      <c r="B89" s="2"/>
      <c r="C89" s="2" t="str">
        <f>C20</f>
        <v> - New equipment</v>
      </c>
      <c r="D89" s="1">
        <f>1/F55</f>
        <v>8</v>
      </c>
      <c r="E89" s="1">
        <f>$F55*SUM($D20:D20)</f>
        <v>125000</v>
      </c>
      <c r="F89" s="1">
        <f>$F55*SUM($D20:E20)</f>
        <v>125000</v>
      </c>
      <c r="G89" s="1">
        <f>$F55*SUM($D20:F20)</f>
        <v>125000</v>
      </c>
      <c r="H89" s="1">
        <f>$F55*SUM($D20:G20)</f>
        <v>125000</v>
      </c>
      <c r="I89" s="1">
        <f>$F55*SUM($D20:H20)</f>
        <v>125000</v>
      </c>
      <c r="J89" s="1">
        <f>$F55*SUM($D20:I20)</f>
        <v>125000</v>
      </c>
      <c r="K89" s="1">
        <f>$F55*SUM($D20:J20)</f>
        <v>125000</v>
      </c>
      <c r="L89" s="1">
        <f>$F55*SUM($D20:K20)</f>
        <v>125000</v>
      </c>
      <c r="M89" s="2"/>
      <c r="N89" s="2"/>
      <c r="O89" s="2"/>
      <c r="P89" s="3"/>
      <c r="Q89" s="4"/>
      <c r="R89" s="4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5">
      <c r="A90" s="1"/>
      <c r="B90" s="2"/>
      <c r="C90" s="2" t="str">
        <f>C21</f>
        <v> - Transport equipment</v>
      </c>
      <c r="D90" s="1">
        <f>1/F56</f>
        <v>8</v>
      </c>
      <c r="E90" s="1">
        <f>$F56*SUM($D21:D21)</f>
        <v>25000</v>
      </c>
      <c r="F90" s="1">
        <f>$F56*SUM($D21:E21)</f>
        <v>25000</v>
      </c>
      <c r="G90" s="1">
        <f>$F56*SUM($D21:F21)</f>
        <v>25000</v>
      </c>
      <c r="H90" s="1">
        <f>$F56*SUM($D21:G21)</f>
        <v>25000</v>
      </c>
      <c r="I90" s="1">
        <f>$F56*SUM($D21:H21)</f>
        <v>25000</v>
      </c>
      <c r="J90" s="1">
        <f>$F56*SUM($D21:I21)</f>
        <v>25000</v>
      </c>
      <c r="K90" s="1">
        <f>$F56*SUM($D21:J21)</f>
        <v>25000</v>
      </c>
      <c r="L90" s="1">
        <f>$F56*SUM($D21:K21)</f>
        <v>25000</v>
      </c>
      <c r="M90" s="2"/>
      <c r="N90" s="2"/>
      <c r="O90" s="2"/>
      <c r="P90" s="3"/>
      <c r="Q90" s="4"/>
      <c r="R90" s="4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5">
      <c r="A91" s="1"/>
      <c r="B91" s="2"/>
      <c r="C91" s="2" t="str">
        <f>C22</f>
        <v> - Other equipment</v>
      </c>
      <c r="D91" s="1">
        <f>1/F57</f>
        <v>8</v>
      </c>
      <c r="E91" s="1">
        <f>$F57*SUM($D22:D22)</f>
        <v>37500</v>
      </c>
      <c r="F91" s="1">
        <f>$F57*SUM($D22:E22)</f>
        <v>37500</v>
      </c>
      <c r="G91" s="1">
        <f>$F57*SUM($D22:F22)</f>
        <v>37500</v>
      </c>
      <c r="H91" s="1">
        <f>$F57*SUM($D22:G22)</f>
        <v>37500</v>
      </c>
      <c r="I91" s="1">
        <f>$F57*SUM($D22:H22)</f>
        <v>37500</v>
      </c>
      <c r="J91" s="1">
        <f>$F57*SUM($D22:I22)</f>
        <v>37500</v>
      </c>
      <c r="K91" s="1">
        <f>$F57*SUM($D22:J22)</f>
        <v>37500</v>
      </c>
      <c r="L91" s="1">
        <f>$F57*SUM($D22:K22)</f>
        <v>37500</v>
      </c>
      <c r="M91" s="2"/>
      <c r="N91" s="2"/>
      <c r="O91" s="2"/>
      <c r="P91" s="3"/>
      <c r="Q91" s="4"/>
      <c r="R91" s="4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5">
      <c r="A92" s="1"/>
      <c r="B92" s="2"/>
      <c r="C92" s="2" t="str">
        <f>C23</f>
        <v> - </v>
      </c>
      <c r="D92" s="1">
        <f>1/F58</f>
        <v>10</v>
      </c>
      <c r="E92" s="1">
        <f>$F58*SUM($D23:D23)</f>
        <v>0</v>
      </c>
      <c r="F92" s="1">
        <f>$F58*SUM($D23:E23)</f>
        <v>0</v>
      </c>
      <c r="G92" s="1">
        <f>$F58*SUM($D23:F23)</f>
        <v>0</v>
      </c>
      <c r="H92" s="1">
        <f>$F58*SUM($D23:G23)</f>
        <v>0</v>
      </c>
      <c r="I92" s="1">
        <f>$F58*SUM($D23:H23)</f>
        <v>0</v>
      </c>
      <c r="J92" s="1">
        <f>$F58*SUM($D23:I23)</f>
        <v>0</v>
      </c>
      <c r="K92" s="1">
        <f>$F58*SUM($D23:J23)</f>
        <v>0</v>
      </c>
      <c r="L92" s="1">
        <f>$F58*SUM($D23:K23)</f>
        <v>0</v>
      </c>
      <c r="M92" s="2"/>
      <c r="N92" s="2"/>
      <c r="O92" s="2"/>
      <c r="P92" s="3"/>
      <c r="Q92" s="4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5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2"/>
      <c r="N93" s="2"/>
      <c r="O93" s="2"/>
      <c r="P93" s="3"/>
      <c r="Q93" s="4"/>
      <c r="R93" s="4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5">
      <c r="A94" s="1"/>
      <c r="B94" s="12" t="str">
        <f>B25</f>
        <v>    4</v>
      </c>
      <c r="C94" s="12" t="str">
        <f>C25</f>
        <v>Other investments</v>
      </c>
      <c r="D94" s="12"/>
      <c r="E94" s="12">
        <f aca="true" t="shared" si="18" ref="E94:L94">SUM(E95:E99)</f>
        <v>70000</v>
      </c>
      <c r="F94" s="12">
        <f t="shared" si="18"/>
        <v>70000</v>
      </c>
      <c r="G94" s="12">
        <f t="shared" si="18"/>
        <v>70000</v>
      </c>
      <c r="H94" s="12">
        <f t="shared" si="18"/>
        <v>70000</v>
      </c>
      <c r="I94" s="12">
        <f t="shared" si="18"/>
        <v>70000</v>
      </c>
      <c r="J94" s="12">
        <f t="shared" si="18"/>
        <v>0</v>
      </c>
      <c r="K94" s="12">
        <f t="shared" si="18"/>
        <v>0</v>
      </c>
      <c r="L94" s="12">
        <f t="shared" si="18"/>
        <v>0</v>
      </c>
      <c r="M94" s="2"/>
      <c r="N94" s="2"/>
      <c r="O94" s="2"/>
      <c r="P94" s="3"/>
      <c r="Q94" s="4"/>
      <c r="R94" s="4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5">
      <c r="A95" s="1"/>
      <c r="B95" s="1"/>
      <c r="C95" s="1" t="str">
        <f>C26</f>
        <v> - Projects</v>
      </c>
      <c r="D95" s="1">
        <f>1/F61</f>
        <v>5</v>
      </c>
      <c r="E95" s="1">
        <f>$F61*SUM($D26:D26)</f>
        <v>10000</v>
      </c>
      <c r="F95" s="1">
        <f>$F61*SUM($D26:E26)</f>
        <v>10000</v>
      </c>
      <c r="G95" s="1">
        <f>$F61*SUM($D26:F26)</f>
        <v>10000</v>
      </c>
      <c r="H95" s="1">
        <f>$F61*SUM($D26:G26)</f>
        <v>10000</v>
      </c>
      <c r="I95" s="1">
        <f>$F61*SUM($D26:H26)</f>
        <v>10000</v>
      </c>
      <c r="J95" s="1">
        <f>$F61*SUM($D26:I26)*0</f>
        <v>0</v>
      </c>
      <c r="K95" s="1">
        <f>$F61*SUM($D26:J26)*0</f>
        <v>0</v>
      </c>
      <c r="L95" s="1">
        <f>$F61*SUM($D26:K26)*0</f>
        <v>0</v>
      </c>
      <c r="M95" s="2"/>
      <c r="N95" s="2"/>
      <c r="O95" s="2"/>
      <c r="P95" s="3"/>
      <c r="Q95" s="4"/>
      <c r="R95" s="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5">
      <c r="A96" s="1"/>
      <c r="B96" s="2"/>
      <c r="C96" s="2" t="str">
        <f>C27</f>
        <v> - Technical documentation</v>
      </c>
      <c r="D96" s="1">
        <f>1/F62</f>
        <v>5</v>
      </c>
      <c r="E96" s="1">
        <f>$F62*SUM($D27:D27)</f>
        <v>20000</v>
      </c>
      <c r="F96" s="1">
        <f>$F62*SUM($D27:E27)</f>
        <v>20000</v>
      </c>
      <c r="G96" s="1">
        <f>$F62*SUM($D27:F27)</f>
        <v>20000</v>
      </c>
      <c r="H96" s="1">
        <f>$F62*SUM($D27:G27)</f>
        <v>20000</v>
      </c>
      <c r="I96" s="1">
        <f>$F62*SUM($D27:H27)</f>
        <v>20000</v>
      </c>
      <c r="J96" s="1">
        <f>$F62*SUM($D27:I27)*0</f>
        <v>0</v>
      </c>
      <c r="K96" s="1">
        <f>$F62*SUM($D27:J27)*0</f>
        <v>0</v>
      </c>
      <c r="L96" s="1">
        <f>$F62*SUM($D27:K27)*0</f>
        <v>0</v>
      </c>
      <c r="M96" s="2"/>
      <c r="N96" s="2"/>
      <c r="O96" s="2"/>
      <c r="P96" s="3"/>
      <c r="Q96" s="4"/>
      <c r="R96" s="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5">
      <c r="A97" s="1"/>
      <c r="B97" s="2"/>
      <c r="C97" s="2" t="str">
        <f>C28</f>
        <v> - Training courses</v>
      </c>
      <c r="D97" s="1">
        <f>1/F63</f>
        <v>5</v>
      </c>
      <c r="E97" s="1">
        <f>$F63*SUM($D28:D28)</f>
        <v>10000</v>
      </c>
      <c r="F97" s="1">
        <f>$F63*SUM($D28:E28)</f>
        <v>10000</v>
      </c>
      <c r="G97" s="1">
        <f>$F63*SUM($D28:F28)</f>
        <v>10000</v>
      </c>
      <c r="H97" s="1">
        <f>$F63*SUM($D28:G28)</f>
        <v>10000</v>
      </c>
      <c r="I97" s="1">
        <f>$F63*SUM($D28:H28)</f>
        <v>10000</v>
      </c>
      <c r="J97" s="1">
        <f>$F63*SUM($D28:I28)*0</f>
        <v>0</v>
      </c>
      <c r="K97" s="1">
        <f>$F63*SUM($D28:J28)*0</f>
        <v>0</v>
      </c>
      <c r="L97" s="1">
        <f>$F63*SUM($D28:K28)*0</f>
        <v>0</v>
      </c>
      <c r="M97" s="2"/>
      <c r="N97" s="2"/>
      <c r="O97" s="2"/>
      <c r="P97" s="3"/>
      <c r="Q97" s="4"/>
      <c r="R97" s="4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5">
      <c r="A98" s="1"/>
      <c r="B98" s="2"/>
      <c r="C98" s="2" t="str">
        <f>C29</f>
        <v> - Taxes...</v>
      </c>
      <c r="D98" s="1">
        <f>1/F64</f>
        <v>5</v>
      </c>
      <c r="E98" s="1">
        <f>$F64*SUM($D29:D29)</f>
        <v>30000</v>
      </c>
      <c r="F98" s="1">
        <f>$F64*SUM($D29:E29)</f>
        <v>30000</v>
      </c>
      <c r="G98" s="1">
        <f>$F64*SUM($D29:F29)</f>
        <v>30000</v>
      </c>
      <c r="H98" s="1">
        <f>$F64*SUM($D29:G29)</f>
        <v>30000</v>
      </c>
      <c r="I98" s="1">
        <f>$F64*SUM($D29:H29)</f>
        <v>30000</v>
      </c>
      <c r="J98" s="1">
        <f>$F64*SUM($D29:I29)*0</f>
        <v>0</v>
      </c>
      <c r="K98" s="1">
        <f>$F64*SUM($D29:J29)*0</f>
        <v>0</v>
      </c>
      <c r="L98" s="1">
        <f>$F64*SUM($D29:K29)*0</f>
        <v>0</v>
      </c>
      <c r="M98" s="2"/>
      <c r="N98" s="2"/>
      <c r="O98" s="2"/>
      <c r="P98" s="3"/>
      <c r="Q98" s="4"/>
      <c r="R98" s="4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5">
      <c r="A99" s="1"/>
      <c r="B99" s="2"/>
      <c r="C99" s="2" t="str">
        <f>C30</f>
        <v> - </v>
      </c>
      <c r="D99" s="1">
        <f>1/F65</f>
        <v>5</v>
      </c>
      <c r="E99" s="1">
        <f>$F65*SUM($D30:D30)</f>
        <v>0</v>
      </c>
      <c r="F99" s="1">
        <f>$F65*SUM($D30:E30)</f>
        <v>0</v>
      </c>
      <c r="G99" s="1">
        <f>$F65*SUM($D30:F30)</f>
        <v>0</v>
      </c>
      <c r="H99" s="1">
        <f>$F65*SUM($D30:G30)</f>
        <v>0</v>
      </c>
      <c r="I99" s="1">
        <f>$F65*SUM($D30:H30)</f>
        <v>0</v>
      </c>
      <c r="J99" s="1">
        <f>$F65*SUM($D30:I30)*0</f>
        <v>0</v>
      </c>
      <c r="K99" s="1">
        <f>$F65*SUM($D30:J30)*0</f>
        <v>0</v>
      </c>
      <c r="L99" s="1">
        <f>$F65*SUM($D30:K30)*0</f>
        <v>0</v>
      </c>
      <c r="M99" s="2"/>
      <c r="N99" s="2"/>
      <c r="O99" s="2"/>
      <c r="P99" s="3"/>
      <c r="Q99" s="4"/>
      <c r="R99" s="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5.75" thickBo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4"/>
      <c r="R100" s="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ht="16.5" thickBot="1" thickTop="1">
      <c r="A101" s="1"/>
      <c r="B101" s="13"/>
      <c r="C101" s="13" t="str">
        <f>C32</f>
        <v>Total</v>
      </c>
      <c r="D101" s="13"/>
      <c r="E101" s="13">
        <f aca="true" t="shared" si="19" ref="E101:L101">SUM(E75:E99)/2</f>
        <v>340000</v>
      </c>
      <c r="F101" s="13">
        <f t="shared" si="19"/>
        <v>340000</v>
      </c>
      <c r="G101" s="13">
        <f t="shared" si="19"/>
        <v>340000</v>
      </c>
      <c r="H101" s="13">
        <f t="shared" si="19"/>
        <v>340000</v>
      </c>
      <c r="I101" s="13">
        <f t="shared" si="19"/>
        <v>340000</v>
      </c>
      <c r="J101" s="13">
        <f t="shared" si="19"/>
        <v>270000</v>
      </c>
      <c r="K101" s="13">
        <f t="shared" si="19"/>
        <v>270000</v>
      </c>
      <c r="L101" s="13">
        <f t="shared" si="19"/>
        <v>270000</v>
      </c>
      <c r="M101" s="2"/>
      <c r="N101" s="2"/>
      <c r="O101" s="2"/>
      <c r="P101" s="3"/>
      <c r="Q101" s="4"/>
      <c r="R101" s="4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t="15.75" thickTop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2"/>
      <c r="N102" s="2"/>
      <c r="O102" s="2"/>
      <c r="P102" s="3"/>
      <c r="Q102" s="4"/>
      <c r="R102" s="4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  <c r="N103" s="2"/>
      <c r="O103" s="2"/>
      <c r="P103" s="3"/>
      <c r="Q103" s="4"/>
      <c r="R103" s="4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3"/>
      <c r="Q104" s="4"/>
      <c r="R104" s="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5">
      <c r="A105" s="1"/>
      <c r="B105" s="2"/>
      <c r="C105" s="7" t="s">
        <v>70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4"/>
      <c r="R105" s="4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5.75" thickBot="1">
      <c r="A106" s="1"/>
      <c r="B106" s="2"/>
      <c r="C106" s="2"/>
      <c r="D106" s="2"/>
      <c r="E106" s="2"/>
      <c r="F106" s="2"/>
      <c r="G106" s="2" t="s">
        <v>72</v>
      </c>
      <c r="H106" s="2"/>
      <c r="I106" s="2"/>
      <c r="J106" s="2"/>
      <c r="K106" s="2"/>
      <c r="L106" s="2"/>
      <c r="M106" s="2"/>
      <c r="N106" s="2"/>
      <c r="O106" s="2"/>
      <c r="P106" s="3"/>
      <c r="Q106" s="4"/>
      <c r="R106" s="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6.5" thickBot="1" thickTop="1">
      <c r="A107" s="1"/>
      <c r="B107" s="9" t="s">
        <v>61</v>
      </c>
      <c r="C107" s="9" t="s">
        <v>62</v>
      </c>
      <c r="D107" s="9" t="s">
        <v>71</v>
      </c>
      <c r="E107" s="11">
        <f aca="true" t="shared" si="20" ref="E107:L107">E4</f>
        <v>1</v>
      </c>
      <c r="F107" s="11">
        <f t="shared" si="20"/>
        <v>2</v>
      </c>
      <c r="G107" s="11">
        <f t="shared" si="20"/>
        <v>3</v>
      </c>
      <c r="H107" s="11">
        <f t="shared" si="20"/>
        <v>4</v>
      </c>
      <c r="I107" s="11">
        <f t="shared" si="20"/>
        <v>5</v>
      </c>
      <c r="J107" s="11">
        <f t="shared" si="20"/>
        <v>6</v>
      </c>
      <c r="K107" s="11">
        <f t="shared" si="20"/>
        <v>7</v>
      </c>
      <c r="L107" s="11">
        <f t="shared" si="20"/>
        <v>8</v>
      </c>
      <c r="M107" s="11" t="s">
        <v>73</v>
      </c>
      <c r="N107" s="2"/>
      <c r="O107" s="2"/>
      <c r="P107" s="3"/>
      <c r="Q107" s="4"/>
      <c r="R107" s="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t="15.75" thickTop="1">
      <c r="A108" s="1"/>
      <c r="B108" s="2" t="s">
        <v>2</v>
      </c>
      <c r="C108" s="37" t="s">
        <v>74</v>
      </c>
      <c r="D108" s="48" t="s">
        <v>83</v>
      </c>
      <c r="E108" s="38">
        <v>100000</v>
      </c>
      <c r="F108" s="38">
        <v>100000</v>
      </c>
      <c r="G108" s="38">
        <v>100000</v>
      </c>
      <c r="H108" s="38">
        <v>100000</v>
      </c>
      <c r="I108" s="38">
        <v>100000</v>
      </c>
      <c r="J108" s="38">
        <v>100000</v>
      </c>
      <c r="K108" s="38">
        <v>100000</v>
      </c>
      <c r="L108" s="38">
        <v>100000</v>
      </c>
      <c r="M108" s="1">
        <f aca="true" t="shared" si="21" ref="M108:M127">SUM(E108:L108)/$L$4</f>
        <v>100000</v>
      </c>
      <c r="N108" s="2"/>
      <c r="O108" s="2"/>
      <c r="P108" s="3"/>
      <c r="Q108" s="4"/>
      <c r="R108" s="4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ht="15">
      <c r="A109" s="1"/>
      <c r="B109" s="2" t="s">
        <v>3</v>
      </c>
      <c r="C109" s="37" t="s">
        <v>75</v>
      </c>
      <c r="D109" s="48" t="s">
        <v>83</v>
      </c>
      <c r="E109" s="38">
        <v>250000</v>
      </c>
      <c r="F109" s="38">
        <v>250000</v>
      </c>
      <c r="G109" s="38">
        <v>250000</v>
      </c>
      <c r="H109" s="38">
        <v>250000</v>
      </c>
      <c r="I109" s="38">
        <v>250000</v>
      </c>
      <c r="J109" s="38">
        <v>250000</v>
      </c>
      <c r="K109" s="38">
        <v>250000</v>
      </c>
      <c r="L109" s="38">
        <v>250000</v>
      </c>
      <c r="M109" s="1">
        <f t="shared" si="21"/>
        <v>250000</v>
      </c>
      <c r="N109" s="2"/>
      <c r="O109" s="2"/>
      <c r="P109" s="3"/>
      <c r="Q109" s="4"/>
      <c r="R109" s="4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5">
      <c r="A110" s="1"/>
      <c r="B110" s="2" t="s">
        <v>6</v>
      </c>
      <c r="C110" s="37" t="s">
        <v>77</v>
      </c>
      <c r="D110" s="48" t="s">
        <v>84</v>
      </c>
      <c r="E110" s="38">
        <v>150000</v>
      </c>
      <c r="F110" s="38">
        <v>150000</v>
      </c>
      <c r="G110" s="38">
        <v>150000</v>
      </c>
      <c r="H110" s="38">
        <v>150000</v>
      </c>
      <c r="I110" s="38">
        <v>150000</v>
      </c>
      <c r="J110" s="38">
        <v>150000</v>
      </c>
      <c r="K110" s="38">
        <v>150000</v>
      </c>
      <c r="L110" s="38">
        <v>150000</v>
      </c>
      <c r="M110" s="1">
        <f t="shared" si="21"/>
        <v>150000</v>
      </c>
      <c r="N110" s="2"/>
      <c r="O110" s="2"/>
      <c r="P110" s="3"/>
      <c r="Q110" s="4"/>
      <c r="R110" s="4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ht="15">
      <c r="A111" s="1"/>
      <c r="B111" s="2" t="s">
        <v>7</v>
      </c>
      <c r="C111" s="37" t="s">
        <v>76</v>
      </c>
      <c r="D111" s="48" t="str">
        <f>D108</f>
        <v>m2</v>
      </c>
      <c r="E111" s="38">
        <v>250000</v>
      </c>
      <c r="F111" s="38">
        <v>250000</v>
      </c>
      <c r="G111" s="38">
        <v>250000</v>
      </c>
      <c r="H111" s="38">
        <v>250000</v>
      </c>
      <c r="I111" s="38">
        <v>250000</v>
      </c>
      <c r="J111" s="38">
        <v>250000</v>
      </c>
      <c r="K111" s="38">
        <v>250000</v>
      </c>
      <c r="L111" s="38">
        <v>250000</v>
      </c>
      <c r="M111" s="1">
        <f t="shared" si="21"/>
        <v>250000</v>
      </c>
      <c r="N111" s="2"/>
      <c r="O111" s="2"/>
      <c r="P111" s="3"/>
      <c r="Q111" s="4"/>
      <c r="R111" s="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t="15">
      <c r="A112" s="1"/>
      <c r="B112" s="2" t="s">
        <v>10</v>
      </c>
      <c r="C112" s="37" t="s">
        <v>78</v>
      </c>
      <c r="D112" s="48" t="s">
        <v>83</v>
      </c>
      <c r="E112" s="38">
        <v>50000</v>
      </c>
      <c r="F112" s="38">
        <v>50000</v>
      </c>
      <c r="G112" s="38">
        <v>50000</v>
      </c>
      <c r="H112" s="38">
        <v>50000</v>
      </c>
      <c r="I112" s="38">
        <v>50000</v>
      </c>
      <c r="J112" s="38">
        <v>50000</v>
      </c>
      <c r="K112" s="38">
        <v>50000</v>
      </c>
      <c r="L112" s="38">
        <v>50000</v>
      </c>
      <c r="M112" s="1">
        <f t="shared" si="21"/>
        <v>50000</v>
      </c>
      <c r="N112" s="2"/>
      <c r="O112" s="2"/>
      <c r="P112" s="3"/>
      <c r="Q112" s="4"/>
      <c r="R112" s="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ht="15">
      <c r="A113" s="1"/>
      <c r="B113" s="2" t="s">
        <v>11</v>
      </c>
      <c r="C113" s="37" t="s">
        <v>79</v>
      </c>
      <c r="D113" s="48" t="s">
        <v>84</v>
      </c>
      <c r="E113" s="38">
        <v>100000</v>
      </c>
      <c r="F113" s="38">
        <v>100000</v>
      </c>
      <c r="G113" s="38">
        <v>100000</v>
      </c>
      <c r="H113" s="38">
        <v>100000</v>
      </c>
      <c r="I113" s="38">
        <v>100000</v>
      </c>
      <c r="J113" s="38">
        <v>100000</v>
      </c>
      <c r="K113" s="38">
        <v>100000</v>
      </c>
      <c r="L113" s="38">
        <v>100000</v>
      </c>
      <c r="M113" s="1">
        <f t="shared" si="21"/>
        <v>100000</v>
      </c>
      <c r="N113" s="2"/>
      <c r="O113" s="2"/>
      <c r="P113" s="3"/>
      <c r="Q113" s="4"/>
      <c r="R113" s="4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15">
      <c r="A114" s="1"/>
      <c r="B114" s="2" t="s">
        <v>12</v>
      </c>
      <c r="C114" s="37" t="s">
        <v>80</v>
      </c>
      <c r="D114" s="48" t="s">
        <v>84</v>
      </c>
      <c r="E114" s="38">
        <v>20000</v>
      </c>
      <c r="F114" s="38">
        <v>20000</v>
      </c>
      <c r="G114" s="38">
        <v>20000</v>
      </c>
      <c r="H114" s="38">
        <v>20000</v>
      </c>
      <c r="I114" s="38">
        <v>20000</v>
      </c>
      <c r="J114" s="38">
        <v>20000</v>
      </c>
      <c r="K114" s="38">
        <v>20000</v>
      </c>
      <c r="L114" s="38">
        <v>20000</v>
      </c>
      <c r="M114" s="1">
        <f t="shared" si="21"/>
        <v>20000</v>
      </c>
      <c r="N114" s="2"/>
      <c r="O114" s="2"/>
      <c r="P114" s="3"/>
      <c r="Q114" s="4"/>
      <c r="R114" s="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5">
      <c r="A115" s="1"/>
      <c r="B115" s="2" t="s">
        <v>13</v>
      </c>
      <c r="C115" s="37" t="s">
        <v>81</v>
      </c>
      <c r="D115" s="48" t="s">
        <v>83</v>
      </c>
      <c r="E115" s="38">
        <v>10000</v>
      </c>
      <c r="F115" s="38">
        <v>10000</v>
      </c>
      <c r="G115" s="38">
        <v>10000</v>
      </c>
      <c r="H115" s="38">
        <v>10000</v>
      </c>
      <c r="I115" s="38">
        <v>10000</v>
      </c>
      <c r="J115" s="38">
        <v>10000</v>
      </c>
      <c r="K115" s="38">
        <v>10000</v>
      </c>
      <c r="L115" s="38">
        <v>10000</v>
      </c>
      <c r="M115" s="1">
        <f t="shared" si="21"/>
        <v>10000</v>
      </c>
      <c r="N115" s="2"/>
      <c r="O115" s="2"/>
      <c r="P115" s="3"/>
      <c r="Q115" s="4"/>
      <c r="R115" s="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t="15">
      <c r="A116" s="1"/>
      <c r="B116" s="2" t="s">
        <v>14</v>
      </c>
      <c r="C116" s="37" t="s">
        <v>82</v>
      </c>
      <c r="D116" s="48" t="s">
        <v>84</v>
      </c>
      <c r="E116" s="38">
        <v>20000</v>
      </c>
      <c r="F116" s="38">
        <v>20000</v>
      </c>
      <c r="G116" s="38">
        <v>20000</v>
      </c>
      <c r="H116" s="38">
        <v>20000</v>
      </c>
      <c r="I116" s="38">
        <v>20000</v>
      </c>
      <c r="J116" s="38">
        <v>20000</v>
      </c>
      <c r="K116" s="38">
        <v>20000</v>
      </c>
      <c r="L116" s="38">
        <v>20000</v>
      </c>
      <c r="M116" s="1">
        <f t="shared" si="21"/>
        <v>20000</v>
      </c>
      <c r="N116" s="2"/>
      <c r="O116" s="2"/>
      <c r="P116" s="3"/>
      <c r="Q116" s="4"/>
      <c r="R116" s="4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ht="15">
      <c r="A117" s="1"/>
      <c r="B117" s="2" t="s">
        <v>15</v>
      </c>
      <c r="C117" s="37" t="s">
        <v>16</v>
      </c>
      <c r="D117" s="48" t="s">
        <v>83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1">
        <f t="shared" si="21"/>
        <v>0</v>
      </c>
      <c r="N117" s="2"/>
      <c r="O117" s="2"/>
      <c r="P117" s="3"/>
      <c r="Q117" s="4"/>
      <c r="R117" s="4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t="15">
      <c r="A118" s="1"/>
      <c r="B118" s="2" t="s">
        <v>17</v>
      </c>
      <c r="C118" s="37" t="s">
        <v>16</v>
      </c>
      <c r="D118" s="48" t="s">
        <v>83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1">
        <f t="shared" si="21"/>
        <v>0</v>
      </c>
      <c r="N118" s="2"/>
      <c r="O118" s="2"/>
      <c r="P118" s="3"/>
      <c r="Q118" s="4"/>
      <c r="R118" s="4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15">
      <c r="A119" s="1"/>
      <c r="B119" s="2" t="s">
        <v>18</v>
      </c>
      <c r="C119" s="37" t="s">
        <v>16</v>
      </c>
      <c r="D119" s="48" t="s">
        <v>83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1">
        <f t="shared" si="21"/>
        <v>0</v>
      </c>
      <c r="N119" s="2"/>
      <c r="O119" s="2"/>
      <c r="P119" s="3"/>
      <c r="Q119" s="4"/>
      <c r="R119" s="4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ht="15">
      <c r="A120" s="1"/>
      <c r="B120" s="2" t="s">
        <v>19</v>
      </c>
      <c r="C120" s="37" t="s">
        <v>16</v>
      </c>
      <c r="D120" s="48" t="s">
        <v>83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1">
        <f t="shared" si="21"/>
        <v>0</v>
      </c>
      <c r="N120" s="2"/>
      <c r="O120" s="2"/>
      <c r="P120" s="3"/>
      <c r="Q120" s="4"/>
      <c r="R120" s="4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5">
      <c r="A121" s="1"/>
      <c r="B121" s="2" t="s">
        <v>20</v>
      </c>
      <c r="C121" s="37" t="s">
        <v>16</v>
      </c>
      <c r="D121" s="48" t="s">
        <v>83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1">
        <f t="shared" si="21"/>
        <v>0</v>
      </c>
      <c r="N121" s="2"/>
      <c r="O121" s="2"/>
      <c r="P121" s="3"/>
      <c r="Q121" s="4"/>
      <c r="R121" s="4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t="15">
      <c r="A122" s="1"/>
      <c r="B122" s="2" t="s">
        <v>21</v>
      </c>
      <c r="C122" s="37" t="s">
        <v>16</v>
      </c>
      <c r="D122" s="48" t="s">
        <v>83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1">
        <f t="shared" si="21"/>
        <v>0</v>
      </c>
      <c r="N122" s="2"/>
      <c r="O122" s="2"/>
      <c r="P122" s="3"/>
      <c r="Q122" s="4"/>
      <c r="R122" s="4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ht="15">
      <c r="A123" s="1"/>
      <c r="B123" s="2" t="s">
        <v>22</v>
      </c>
      <c r="C123" s="37" t="s">
        <v>16</v>
      </c>
      <c r="D123" s="48" t="s">
        <v>83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1">
        <f t="shared" si="21"/>
        <v>0</v>
      </c>
      <c r="N123" s="2"/>
      <c r="O123" s="2"/>
      <c r="P123" s="3"/>
      <c r="Q123" s="4"/>
      <c r="R123" s="4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t="15">
      <c r="A124" s="1"/>
      <c r="B124" s="2" t="s">
        <v>23</v>
      </c>
      <c r="C124" s="37" t="s">
        <v>16</v>
      </c>
      <c r="D124" s="48" t="s">
        <v>83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1">
        <f t="shared" si="21"/>
        <v>0</v>
      </c>
      <c r="N124" s="2"/>
      <c r="O124" s="2"/>
      <c r="P124" s="3"/>
      <c r="Q124" s="4"/>
      <c r="R124" s="4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15">
      <c r="A125" s="1"/>
      <c r="B125" s="2" t="s">
        <v>24</v>
      </c>
      <c r="C125" s="37" t="s">
        <v>16</v>
      </c>
      <c r="D125" s="48" t="s">
        <v>83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1">
        <f t="shared" si="21"/>
        <v>0</v>
      </c>
      <c r="N125" s="2"/>
      <c r="O125" s="2"/>
      <c r="P125" s="3"/>
      <c r="Q125" s="4"/>
      <c r="R125" s="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ht="15">
      <c r="A126" s="1"/>
      <c r="B126" s="2" t="s">
        <v>25</v>
      </c>
      <c r="C126" s="37" t="s">
        <v>16</v>
      </c>
      <c r="D126" s="48" t="s">
        <v>83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1">
        <f t="shared" si="21"/>
        <v>0</v>
      </c>
      <c r="N126" s="2"/>
      <c r="O126" s="2"/>
      <c r="P126" s="3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ht="15.75" thickBot="1">
      <c r="A127" s="1"/>
      <c r="B127" s="18" t="s">
        <v>26</v>
      </c>
      <c r="C127" s="40" t="s">
        <v>16</v>
      </c>
      <c r="D127" s="53" t="s">
        <v>83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18">
        <f t="shared" si="21"/>
        <v>0</v>
      </c>
      <c r="N127" s="2"/>
      <c r="O127" s="2"/>
      <c r="P127" s="3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ht="15.75" thickTop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3"/>
      <c r="Q128" s="4"/>
      <c r="R128" s="4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ht="1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4"/>
      <c r="R129" s="4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3"/>
      <c r="Q130" s="4"/>
      <c r="R130" s="4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ht="15">
      <c r="A131" s="1"/>
      <c r="B131" s="2"/>
      <c r="C131" s="7" t="s">
        <v>85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4"/>
      <c r="R131" s="4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ht="15.75" thickBot="1">
      <c r="A132" s="1"/>
      <c r="B132" s="2"/>
      <c r="C132" s="2"/>
      <c r="D132" s="2"/>
      <c r="E132" s="2"/>
      <c r="F132" s="2"/>
      <c r="G132" s="2"/>
      <c r="H132" s="2"/>
      <c r="I132" s="2" t="str">
        <f>I3</f>
        <v> EUR</v>
      </c>
      <c r="J132" s="2"/>
      <c r="K132" s="2"/>
      <c r="L132" s="2"/>
      <c r="M132" s="2"/>
      <c r="N132" s="2"/>
      <c r="O132" s="2"/>
      <c r="P132" s="3"/>
      <c r="Q132" s="4"/>
      <c r="R132" s="4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ht="16.5" thickBot="1" thickTop="1">
      <c r="A133" s="1"/>
      <c r="B133" s="9" t="str">
        <f>B4</f>
        <v> No.</v>
      </c>
      <c r="C133" s="9" t="str">
        <f aca="true" t="shared" si="22" ref="C133:D153">C107</f>
        <v>   Description</v>
      </c>
      <c r="D133" s="10" t="str">
        <f t="shared" si="22"/>
        <v>   Units</v>
      </c>
      <c r="E133" s="11">
        <f aca="true" t="shared" si="23" ref="E133:L133">E4</f>
        <v>1</v>
      </c>
      <c r="F133" s="11">
        <f t="shared" si="23"/>
        <v>2</v>
      </c>
      <c r="G133" s="11">
        <f t="shared" si="23"/>
        <v>3</v>
      </c>
      <c r="H133" s="11">
        <f t="shared" si="23"/>
        <v>4</v>
      </c>
      <c r="I133" s="11">
        <f t="shared" si="23"/>
        <v>5</v>
      </c>
      <c r="J133" s="11">
        <f t="shared" si="23"/>
        <v>6</v>
      </c>
      <c r="K133" s="11">
        <f t="shared" si="23"/>
        <v>7</v>
      </c>
      <c r="L133" s="11">
        <f t="shared" si="23"/>
        <v>8</v>
      </c>
      <c r="M133" s="9" t="str">
        <f>M107</f>
        <v>  Average</v>
      </c>
      <c r="N133" s="2"/>
      <c r="O133" s="2"/>
      <c r="P133" s="3"/>
      <c r="Q133" s="4"/>
      <c r="R133" s="4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ht="15.75" thickTop="1">
      <c r="A134" s="1"/>
      <c r="B134" s="1" t="str">
        <f aca="true" t="shared" si="24" ref="B134:B153">B108</f>
        <v>    1</v>
      </c>
      <c r="C134" s="1" t="str">
        <f t="shared" si="22"/>
        <v>Product 1</v>
      </c>
      <c r="D134" s="49" t="str">
        <f t="shared" si="22"/>
        <v>m2</v>
      </c>
      <c r="E134" s="41">
        <v>10</v>
      </c>
      <c r="F134" s="41">
        <v>10</v>
      </c>
      <c r="G134" s="41">
        <v>10</v>
      </c>
      <c r="H134" s="41">
        <v>10</v>
      </c>
      <c r="I134" s="41">
        <v>10</v>
      </c>
      <c r="J134" s="41">
        <v>10</v>
      </c>
      <c r="K134" s="41">
        <v>10</v>
      </c>
      <c r="L134" s="41">
        <v>10</v>
      </c>
      <c r="M134" s="22">
        <f aca="true" t="shared" si="25" ref="M134:M153">SUM(E134:L134)/$L$4</f>
        <v>10</v>
      </c>
      <c r="N134" s="2"/>
      <c r="O134" s="2"/>
      <c r="P134" s="3"/>
      <c r="Q134" s="4"/>
      <c r="R134" s="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ht="15">
      <c r="A135" s="1"/>
      <c r="B135" s="2" t="str">
        <f t="shared" si="24"/>
        <v>    2</v>
      </c>
      <c r="C135" s="2" t="str">
        <f t="shared" si="22"/>
        <v>Product 2</v>
      </c>
      <c r="D135" s="49" t="str">
        <f t="shared" si="22"/>
        <v>m2</v>
      </c>
      <c r="E135" s="41">
        <v>35</v>
      </c>
      <c r="F135" s="41">
        <v>35</v>
      </c>
      <c r="G135" s="41">
        <v>35</v>
      </c>
      <c r="H135" s="41">
        <v>35</v>
      </c>
      <c r="I135" s="41">
        <v>35</v>
      </c>
      <c r="J135" s="41">
        <v>35</v>
      </c>
      <c r="K135" s="41">
        <v>35</v>
      </c>
      <c r="L135" s="41">
        <v>35</v>
      </c>
      <c r="M135" s="22">
        <f t="shared" si="25"/>
        <v>35</v>
      </c>
      <c r="N135" s="2"/>
      <c r="O135" s="2"/>
      <c r="P135" s="3"/>
      <c r="Q135" s="4"/>
      <c r="R135" s="4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ht="15">
      <c r="A136" s="1"/>
      <c r="B136" s="2" t="str">
        <f t="shared" si="24"/>
        <v>    3</v>
      </c>
      <c r="C136" s="2" t="str">
        <f t="shared" si="22"/>
        <v>Product 3</v>
      </c>
      <c r="D136" s="49" t="str">
        <f t="shared" si="22"/>
        <v>kg</v>
      </c>
      <c r="E136" s="41">
        <v>8</v>
      </c>
      <c r="F136" s="41">
        <v>8</v>
      </c>
      <c r="G136" s="41">
        <v>8</v>
      </c>
      <c r="H136" s="41">
        <v>8</v>
      </c>
      <c r="I136" s="41">
        <v>8</v>
      </c>
      <c r="J136" s="41">
        <v>8</v>
      </c>
      <c r="K136" s="41">
        <v>8</v>
      </c>
      <c r="L136" s="41">
        <v>8</v>
      </c>
      <c r="M136" s="22">
        <f t="shared" si="25"/>
        <v>8</v>
      </c>
      <c r="N136" s="2"/>
      <c r="O136" s="2"/>
      <c r="P136" s="3"/>
      <c r="Q136" s="4"/>
      <c r="R136" s="4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ht="15">
      <c r="A137" s="1"/>
      <c r="B137" s="2" t="str">
        <f t="shared" si="24"/>
        <v>    4</v>
      </c>
      <c r="C137" s="2" t="str">
        <f t="shared" si="22"/>
        <v>Product 4</v>
      </c>
      <c r="D137" s="49" t="str">
        <f t="shared" si="22"/>
        <v>m2</v>
      </c>
      <c r="E137" s="41">
        <v>10</v>
      </c>
      <c r="F137" s="41">
        <v>10</v>
      </c>
      <c r="G137" s="41">
        <v>10</v>
      </c>
      <c r="H137" s="41">
        <v>10</v>
      </c>
      <c r="I137" s="41">
        <v>10</v>
      </c>
      <c r="J137" s="41">
        <v>10</v>
      </c>
      <c r="K137" s="41">
        <v>10</v>
      </c>
      <c r="L137" s="41">
        <v>10</v>
      </c>
      <c r="M137" s="22">
        <f t="shared" si="25"/>
        <v>10</v>
      </c>
      <c r="N137" s="2"/>
      <c r="O137" s="2"/>
      <c r="P137" s="3"/>
      <c r="Q137" s="4"/>
      <c r="R137" s="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ht="15">
      <c r="A138" s="1"/>
      <c r="B138" s="2" t="str">
        <f t="shared" si="24"/>
        <v>    5</v>
      </c>
      <c r="C138" s="2" t="str">
        <f t="shared" si="22"/>
        <v>Product 5</v>
      </c>
      <c r="D138" s="49" t="str">
        <f t="shared" si="22"/>
        <v>m2</v>
      </c>
      <c r="E138" s="41">
        <v>15</v>
      </c>
      <c r="F138" s="41">
        <v>15</v>
      </c>
      <c r="G138" s="41">
        <v>15</v>
      </c>
      <c r="H138" s="41">
        <v>15</v>
      </c>
      <c r="I138" s="41">
        <v>15</v>
      </c>
      <c r="J138" s="41">
        <v>15</v>
      </c>
      <c r="K138" s="41">
        <v>15</v>
      </c>
      <c r="L138" s="41">
        <v>15</v>
      </c>
      <c r="M138" s="22">
        <f t="shared" si="25"/>
        <v>15</v>
      </c>
      <c r="N138" s="2"/>
      <c r="O138" s="2"/>
      <c r="P138" s="3"/>
      <c r="Q138" s="4"/>
      <c r="R138" s="4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ht="15">
      <c r="A139" s="1"/>
      <c r="B139" s="2" t="str">
        <f t="shared" si="24"/>
        <v>    6</v>
      </c>
      <c r="C139" s="2" t="str">
        <f t="shared" si="22"/>
        <v>Product 6</v>
      </c>
      <c r="D139" s="49" t="str">
        <f t="shared" si="22"/>
        <v>kg</v>
      </c>
      <c r="E139" s="41">
        <v>20</v>
      </c>
      <c r="F139" s="41">
        <v>20</v>
      </c>
      <c r="G139" s="41">
        <v>20</v>
      </c>
      <c r="H139" s="41">
        <v>20</v>
      </c>
      <c r="I139" s="41">
        <v>20</v>
      </c>
      <c r="J139" s="41">
        <v>20</v>
      </c>
      <c r="K139" s="41">
        <v>20</v>
      </c>
      <c r="L139" s="41">
        <v>20</v>
      </c>
      <c r="M139" s="22">
        <f t="shared" si="25"/>
        <v>20</v>
      </c>
      <c r="N139" s="2"/>
      <c r="O139" s="2"/>
      <c r="P139" s="3"/>
      <c r="Q139" s="4"/>
      <c r="R139" s="4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ht="15">
      <c r="A140" s="1"/>
      <c r="B140" s="2" t="str">
        <f t="shared" si="24"/>
        <v>    7</v>
      </c>
      <c r="C140" s="2" t="str">
        <f t="shared" si="22"/>
        <v>Product 7</v>
      </c>
      <c r="D140" s="49" t="str">
        <f t="shared" si="22"/>
        <v>kg</v>
      </c>
      <c r="E140" s="41">
        <v>25</v>
      </c>
      <c r="F140" s="41">
        <v>25</v>
      </c>
      <c r="G140" s="41">
        <v>25</v>
      </c>
      <c r="H140" s="41">
        <v>25</v>
      </c>
      <c r="I140" s="41">
        <v>25</v>
      </c>
      <c r="J140" s="41">
        <v>25</v>
      </c>
      <c r="K140" s="41">
        <v>25</v>
      </c>
      <c r="L140" s="41">
        <v>25</v>
      </c>
      <c r="M140" s="22">
        <f t="shared" si="25"/>
        <v>25</v>
      </c>
      <c r="N140" s="2"/>
      <c r="O140" s="2"/>
      <c r="P140" s="3"/>
      <c r="Q140" s="4"/>
      <c r="R140" s="4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ht="15">
      <c r="A141" s="1"/>
      <c r="B141" s="2" t="str">
        <f t="shared" si="24"/>
        <v>    8</v>
      </c>
      <c r="C141" s="2" t="str">
        <f t="shared" si="22"/>
        <v>Product 8</v>
      </c>
      <c r="D141" s="49" t="str">
        <f t="shared" si="22"/>
        <v>m2</v>
      </c>
      <c r="E141" s="41">
        <v>15</v>
      </c>
      <c r="F141" s="41">
        <v>15</v>
      </c>
      <c r="G141" s="41">
        <v>15</v>
      </c>
      <c r="H141" s="41">
        <v>15</v>
      </c>
      <c r="I141" s="41">
        <v>15</v>
      </c>
      <c r="J141" s="41">
        <v>15</v>
      </c>
      <c r="K141" s="41">
        <v>15</v>
      </c>
      <c r="L141" s="41">
        <v>15</v>
      </c>
      <c r="M141" s="22">
        <f t="shared" si="25"/>
        <v>15</v>
      </c>
      <c r="N141" s="2"/>
      <c r="O141" s="2"/>
      <c r="P141" s="3"/>
      <c r="Q141" s="4"/>
      <c r="R141" s="4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ht="15">
      <c r="A142" s="1"/>
      <c r="B142" s="2" t="str">
        <f t="shared" si="24"/>
        <v>    9</v>
      </c>
      <c r="C142" s="2" t="str">
        <f t="shared" si="22"/>
        <v>Product 9</v>
      </c>
      <c r="D142" s="49" t="str">
        <f t="shared" si="22"/>
        <v>kg</v>
      </c>
      <c r="E142" s="41">
        <v>20</v>
      </c>
      <c r="F142" s="41">
        <v>20</v>
      </c>
      <c r="G142" s="41">
        <v>20</v>
      </c>
      <c r="H142" s="41">
        <v>20</v>
      </c>
      <c r="I142" s="41">
        <v>20</v>
      </c>
      <c r="J142" s="41">
        <v>20</v>
      </c>
      <c r="K142" s="41">
        <v>20</v>
      </c>
      <c r="L142" s="41">
        <v>20</v>
      </c>
      <c r="M142" s="22">
        <f t="shared" si="25"/>
        <v>20</v>
      </c>
      <c r="N142" s="2"/>
      <c r="O142" s="2"/>
      <c r="P142" s="3"/>
      <c r="Q142" s="4"/>
      <c r="R142" s="4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ht="15">
      <c r="A143" s="1"/>
      <c r="B143" s="2" t="str">
        <f t="shared" si="24"/>
        <v>   10</v>
      </c>
      <c r="C143" s="2" t="str">
        <f t="shared" si="22"/>
        <v> </v>
      </c>
      <c r="D143" s="49" t="str">
        <f t="shared" si="22"/>
        <v>m2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22">
        <f t="shared" si="25"/>
        <v>0</v>
      </c>
      <c r="N143" s="2"/>
      <c r="O143" s="2"/>
      <c r="P143" s="3"/>
      <c r="Q143" s="4"/>
      <c r="R143" s="4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ht="15">
      <c r="A144" s="1"/>
      <c r="B144" s="2" t="str">
        <f t="shared" si="24"/>
        <v>   11</v>
      </c>
      <c r="C144" s="2" t="str">
        <f t="shared" si="22"/>
        <v> </v>
      </c>
      <c r="D144" s="49" t="str">
        <f t="shared" si="22"/>
        <v>m2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22">
        <f t="shared" si="25"/>
        <v>0</v>
      </c>
      <c r="N144" s="2"/>
      <c r="O144" s="2"/>
      <c r="P144" s="3"/>
      <c r="Q144" s="4"/>
      <c r="R144" s="4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ht="15">
      <c r="A145" s="1"/>
      <c r="B145" s="2" t="str">
        <f t="shared" si="24"/>
        <v>   12</v>
      </c>
      <c r="C145" s="2" t="str">
        <f t="shared" si="22"/>
        <v> </v>
      </c>
      <c r="D145" s="49" t="str">
        <f t="shared" si="22"/>
        <v>m2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22">
        <f t="shared" si="25"/>
        <v>0</v>
      </c>
      <c r="N145" s="2"/>
      <c r="O145" s="2"/>
      <c r="P145" s="3"/>
      <c r="Q145" s="4"/>
      <c r="R145" s="4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ht="15">
      <c r="A146" s="1"/>
      <c r="B146" s="2" t="str">
        <f t="shared" si="24"/>
        <v>   13</v>
      </c>
      <c r="C146" s="2" t="str">
        <f t="shared" si="22"/>
        <v> </v>
      </c>
      <c r="D146" s="49" t="str">
        <f t="shared" si="22"/>
        <v>m2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22">
        <f t="shared" si="25"/>
        <v>0</v>
      </c>
      <c r="N146" s="2"/>
      <c r="O146" s="2"/>
      <c r="P146" s="3"/>
      <c r="Q146" s="4"/>
      <c r="R146" s="4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ht="15">
      <c r="A147" s="1"/>
      <c r="B147" s="2" t="str">
        <f t="shared" si="24"/>
        <v>   14</v>
      </c>
      <c r="C147" s="2" t="str">
        <f t="shared" si="22"/>
        <v> </v>
      </c>
      <c r="D147" s="49" t="str">
        <f t="shared" si="22"/>
        <v>m2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22">
        <f t="shared" si="25"/>
        <v>0</v>
      </c>
      <c r="N147" s="2"/>
      <c r="O147" s="2"/>
      <c r="P147" s="3"/>
      <c r="Q147" s="4"/>
      <c r="R147" s="4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ht="15">
      <c r="A148" s="1"/>
      <c r="B148" s="2" t="str">
        <f t="shared" si="24"/>
        <v>   15</v>
      </c>
      <c r="C148" s="2" t="str">
        <f t="shared" si="22"/>
        <v> </v>
      </c>
      <c r="D148" s="49" t="str">
        <f t="shared" si="22"/>
        <v>m2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22">
        <f t="shared" si="25"/>
        <v>0</v>
      </c>
      <c r="N148" s="2"/>
      <c r="O148" s="2"/>
      <c r="P148" s="3"/>
      <c r="Q148" s="4"/>
      <c r="R148" s="4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ht="15">
      <c r="A149" s="1"/>
      <c r="B149" s="2" t="str">
        <f t="shared" si="24"/>
        <v>   16</v>
      </c>
      <c r="C149" s="2" t="str">
        <f t="shared" si="22"/>
        <v> </v>
      </c>
      <c r="D149" s="49" t="str">
        <f t="shared" si="22"/>
        <v>m2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22">
        <f t="shared" si="25"/>
        <v>0</v>
      </c>
      <c r="N149" s="2"/>
      <c r="O149" s="2"/>
      <c r="P149" s="3"/>
      <c r="Q149" s="4"/>
      <c r="R149" s="4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ht="15">
      <c r="A150" s="1"/>
      <c r="B150" s="2" t="str">
        <f t="shared" si="24"/>
        <v>   17</v>
      </c>
      <c r="C150" s="2" t="str">
        <f t="shared" si="22"/>
        <v> </v>
      </c>
      <c r="D150" s="49" t="str">
        <f t="shared" si="22"/>
        <v>m2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22">
        <f t="shared" si="25"/>
        <v>0</v>
      </c>
      <c r="N150" s="2"/>
      <c r="O150" s="2"/>
      <c r="P150" s="3"/>
      <c r="Q150" s="4"/>
      <c r="R150" s="4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ht="15">
      <c r="A151" s="1"/>
      <c r="B151" s="2" t="str">
        <f t="shared" si="24"/>
        <v>   18</v>
      </c>
      <c r="C151" s="2" t="str">
        <f t="shared" si="22"/>
        <v> </v>
      </c>
      <c r="D151" s="49" t="str">
        <f t="shared" si="22"/>
        <v>m2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22">
        <f t="shared" si="25"/>
        <v>0</v>
      </c>
      <c r="N151" s="2"/>
      <c r="O151" s="2"/>
      <c r="P151" s="3"/>
      <c r="Q151" s="4"/>
      <c r="R151" s="4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ht="15">
      <c r="A152" s="1"/>
      <c r="B152" s="2" t="str">
        <f t="shared" si="24"/>
        <v>   19</v>
      </c>
      <c r="C152" s="2" t="str">
        <f t="shared" si="22"/>
        <v> </v>
      </c>
      <c r="D152" s="49" t="str">
        <f t="shared" si="22"/>
        <v>m2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22">
        <f t="shared" si="25"/>
        <v>0</v>
      </c>
      <c r="N152" s="2"/>
      <c r="O152" s="2"/>
      <c r="P152" s="3"/>
      <c r="Q152" s="4"/>
      <c r="R152" s="4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ht="15.75" thickBot="1">
      <c r="A153" s="1"/>
      <c r="B153" s="18" t="str">
        <f t="shared" si="24"/>
        <v>   20</v>
      </c>
      <c r="C153" s="18" t="str">
        <f t="shared" si="22"/>
        <v> </v>
      </c>
      <c r="D153" s="19" t="str">
        <f t="shared" si="22"/>
        <v>m2</v>
      </c>
      <c r="E153" s="42">
        <v>0</v>
      </c>
      <c r="F153" s="42">
        <f aca="true" t="shared" si="26" ref="F153:L153">E153</f>
        <v>0</v>
      </c>
      <c r="G153" s="42">
        <f t="shared" si="26"/>
        <v>0</v>
      </c>
      <c r="H153" s="42">
        <f t="shared" si="26"/>
        <v>0</v>
      </c>
      <c r="I153" s="42">
        <f t="shared" si="26"/>
        <v>0</v>
      </c>
      <c r="J153" s="42">
        <f t="shared" si="26"/>
        <v>0</v>
      </c>
      <c r="K153" s="42">
        <f t="shared" si="26"/>
        <v>0</v>
      </c>
      <c r="L153" s="42">
        <f t="shared" si="26"/>
        <v>0</v>
      </c>
      <c r="M153" s="23">
        <f t="shared" si="25"/>
        <v>0</v>
      </c>
      <c r="N153" s="2"/>
      <c r="O153" s="2"/>
      <c r="P153" s="3"/>
      <c r="Q153" s="4"/>
      <c r="R153" s="4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ht="15.75" thickTop="1">
      <c r="A154" s="1"/>
      <c r="B154" s="1"/>
      <c r="C154" s="1"/>
      <c r="D154" s="49"/>
      <c r="E154" s="24"/>
      <c r="F154" s="24"/>
      <c r="G154" s="24"/>
      <c r="H154" s="24"/>
      <c r="I154" s="24"/>
      <c r="J154" s="24"/>
      <c r="K154" s="24"/>
      <c r="L154" s="24"/>
      <c r="M154" s="1"/>
      <c r="N154" s="2"/>
      <c r="O154" s="2"/>
      <c r="P154" s="3"/>
      <c r="Q154" s="4"/>
      <c r="R154" s="4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ht="15">
      <c r="A155" s="1"/>
      <c r="B155" s="1"/>
      <c r="C155" s="1"/>
      <c r="D155" s="49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3"/>
      <c r="Q155" s="4"/>
      <c r="R155" s="4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ht="15">
      <c r="A156" s="1"/>
      <c r="B156" s="2"/>
      <c r="C156" s="7" t="s">
        <v>86</v>
      </c>
      <c r="D156" s="4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4"/>
      <c r="R156" s="4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ht="15.75" thickBot="1">
      <c r="A157" s="1"/>
      <c r="B157" s="2"/>
      <c r="C157" s="2"/>
      <c r="D157" s="4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4"/>
      <c r="R157" s="4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ht="16.5" thickBot="1" thickTop="1">
      <c r="A158" s="1"/>
      <c r="B158" s="9" t="str">
        <f>B4</f>
        <v> No.</v>
      </c>
      <c r="C158" s="9" t="str">
        <f aca="true" t="shared" si="27" ref="C158:D178">C107</f>
        <v>   Description</v>
      </c>
      <c r="D158" s="10" t="str">
        <f t="shared" si="27"/>
        <v>   Units</v>
      </c>
      <c r="E158" s="11">
        <f aca="true" t="shared" si="28" ref="E158:L158">E4</f>
        <v>1</v>
      </c>
      <c r="F158" s="11">
        <f t="shared" si="28"/>
        <v>2</v>
      </c>
      <c r="G158" s="11">
        <f t="shared" si="28"/>
        <v>3</v>
      </c>
      <c r="H158" s="11">
        <f t="shared" si="28"/>
        <v>4</v>
      </c>
      <c r="I158" s="11">
        <f t="shared" si="28"/>
        <v>5</v>
      </c>
      <c r="J158" s="11">
        <f t="shared" si="28"/>
        <v>6</v>
      </c>
      <c r="K158" s="11">
        <f t="shared" si="28"/>
        <v>7</v>
      </c>
      <c r="L158" s="11">
        <f t="shared" si="28"/>
        <v>8</v>
      </c>
      <c r="M158" s="9" t="str">
        <f>M133</f>
        <v>  Average</v>
      </c>
      <c r="N158" s="2"/>
      <c r="O158" s="2"/>
      <c r="P158" s="3"/>
      <c r="Q158" s="4"/>
      <c r="R158" s="4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ht="15.75" thickTop="1">
      <c r="A159" s="1"/>
      <c r="B159" s="1" t="str">
        <f aca="true" t="shared" si="29" ref="B159:B178">B108</f>
        <v>    1</v>
      </c>
      <c r="C159" s="1" t="str">
        <f t="shared" si="27"/>
        <v>Product 1</v>
      </c>
      <c r="D159" s="49" t="str">
        <f t="shared" si="27"/>
        <v>m2</v>
      </c>
      <c r="E159" s="38">
        <v>40000</v>
      </c>
      <c r="F159" s="38">
        <v>50000</v>
      </c>
      <c r="G159" s="38">
        <v>60000</v>
      </c>
      <c r="H159" s="38">
        <v>70000</v>
      </c>
      <c r="I159" s="38">
        <v>80000</v>
      </c>
      <c r="J159" s="38">
        <f aca="true" t="shared" si="30" ref="J159:L167">I159</f>
        <v>80000</v>
      </c>
      <c r="K159" s="38">
        <f t="shared" si="30"/>
        <v>80000</v>
      </c>
      <c r="L159" s="38">
        <f t="shared" si="30"/>
        <v>80000</v>
      </c>
      <c r="M159" s="1">
        <f aca="true" t="shared" si="31" ref="M159:M178">SUM(E159:L159)/$L$4</f>
        <v>67500</v>
      </c>
      <c r="N159" s="2"/>
      <c r="O159" s="2"/>
      <c r="P159" s="3"/>
      <c r="Q159" s="4"/>
      <c r="R159" s="4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ht="15">
      <c r="A160" s="1"/>
      <c r="B160" s="2" t="str">
        <f t="shared" si="29"/>
        <v>    2</v>
      </c>
      <c r="C160" s="2" t="str">
        <f t="shared" si="27"/>
        <v>Product 2</v>
      </c>
      <c r="D160" s="49" t="str">
        <f t="shared" si="27"/>
        <v>m2</v>
      </c>
      <c r="E160" s="38">
        <v>120000</v>
      </c>
      <c r="F160" s="38">
        <v>125000</v>
      </c>
      <c r="G160" s="38">
        <v>130000</v>
      </c>
      <c r="H160" s="38">
        <v>140000</v>
      </c>
      <c r="I160" s="38">
        <v>150000</v>
      </c>
      <c r="J160" s="38">
        <f t="shared" si="30"/>
        <v>150000</v>
      </c>
      <c r="K160" s="38">
        <f t="shared" si="30"/>
        <v>150000</v>
      </c>
      <c r="L160" s="38">
        <f t="shared" si="30"/>
        <v>150000</v>
      </c>
      <c r="M160" s="1">
        <f t="shared" si="31"/>
        <v>139375</v>
      </c>
      <c r="N160" s="2"/>
      <c r="O160" s="2"/>
      <c r="P160" s="3"/>
      <c r="Q160" s="4"/>
      <c r="R160" s="4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ht="15">
      <c r="A161" s="1"/>
      <c r="B161" s="2" t="str">
        <f t="shared" si="29"/>
        <v>    3</v>
      </c>
      <c r="C161" s="2" t="str">
        <f t="shared" si="27"/>
        <v>Product 3</v>
      </c>
      <c r="D161" s="49" t="str">
        <f t="shared" si="27"/>
        <v>kg</v>
      </c>
      <c r="E161" s="38">
        <v>60000</v>
      </c>
      <c r="F161" s="38">
        <v>70000</v>
      </c>
      <c r="G161" s="38">
        <v>80000</v>
      </c>
      <c r="H161" s="38">
        <v>100000</v>
      </c>
      <c r="I161" s="38">
        <v>127500</v>
      </c>
      <c r="J161" s="38">
        <f t="shared" si="30"/>
        <v>127500</v>
      </c>
      <c r="K161" s="38">
        <f t="shared" si="30"/>
        <v>127500</v>
      </c>
      <c r="L161" s="38">
        <f t="shared" si="30"/>
        <v>127500</v>
      </c>
      <c r="M161" s="1">
        <f t="shared" si="31"/>
        <v>102500</v>
      </c>
      <c r="N161" s="2"/>
      <c r="O161" s="2"/>
      <c r="P161" s="3"/>
      <c r="Q161" s="4"/>
      <c r="R161" s="4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ht="15">
      <c r="A162" s="1"/>
      <c r="B162" s="2" t="str">
        <f t="shared" si="29"/>
        <v>    4</v>
      </c>
      <c r="C162" s="2" t="str">
        <f t="shared" si="27"/>
        <v>Product 4</v>
      </c>
      <c r="D162" s="49" t="str">
        <f t="shared" si="27"/>
        <v>m2</v>
      </c>
      <c r="E162" s="38">
        <v>50000</v>
      </c>
      <c r="F162" s="38">
        <v>70000</v>
      </c>
      <c r="G162" s="38">
        <v>80000</v>
      </c>
      <c r="H162" s="38">
        <v>120000</v>
      </c>
      <c r="I162" s="38">
        <v>150000</v>
      </c>
      <c r="J162" s="38">
        <f t="shared" si="30"/>
        <v>150000</v>
      </c>
      <c r="K162" s="38">
        <f t="shared" si="30"/>
        <v>150000</v>
      </c>
      <c r="L162" s="38">
        <f t="shared" si="30"/>
        <v>150000</v>
      </c>
      <c r="M162" s="1">
        <f t="shared" si="31"/>
        <v>115000</v>
      </c>
      <c r="N162" s="2"/>
      <c r="O162" s="2"/>
      <c r="P162" s="3"/>
      <c r="Q162" s="4"/>
      <c r="R162" s="4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ht="15">
      <c r="A163" s="1"/>
      <c r="B163" s="2" t="str">
        <f t="shared" si="29"/>
        <v>    5</v>
      </c>
      <c r="C163" s="2" t="str">
        <f t="shared" si="27"/>
        <v>Product 5</v>
      </c>
      <c r="D163" s="49" t="str">
        <f t="shared" si="27"/>
        <v>m2</v>
      </c>
      <c r="E163" s="38">
        <v>25000</v>
      </c>
      <c r="F163" s="38">
        <v>30000</v>
      </c>
      <c r="G163" s="38">
        <v>35000</v>
      </c>
      <c r="H163" s="38">
        <v>40000</v>
      </c>
      <c r="I163" s="38">
        <v>45000</v>
      </c>
      <c r="J163" s="38">
        <f t="shared" si="30"/>
        <v>45000</v>
      </c>
      <c r="K163" s="38">
        <f t="shared" si="30"/>
        <v>45000</v>
      </c>
      <c r="L163" s="38">
        <f t="shared" si="30"/>
        <v>45000</v>
      </c>
      <c r="M163" s="1">
        <f t="shared" si="31"/>
        <v>38750</v>
      </c>
      <c r="N163" s="2"/>
      <c r="O163" s="2"/>
      <c r="P163" s="3"/>
      <c r="Q163" s="4"/>
      <c r="R163" s="4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ht="15">
      <c r="A164" s="1"/>
      <c r="B164" s="2" t="str">
        <f t="shared" si="29"/>
        <v>    6</v>
      </c>
      <c r="C164" s="2" t="str">
        <f t="shared" si="27"/>
        <v>Product 6</v>
      </c>
      <c r="D164" s="49" t="str">
        <f t="shared" si="27"/>
        <v>kg</v>
      </c>
      <c r="E164" s="38">
        <v>35000</v>
      </c>
      <c r="F164" s="38">
        <v>35000</v>
      </c>
      <c r="G164" s="38">
        <v>40000</v>
      </c>
      <c r="H164" s="38">
        <v>40000</v>
      </c>
      <c r="I164" s="38">
        <v>50000</v>
      </c>
      <c r="J164" s="38">
        <f t="shared" si="30"/>
        <v>50000</v>
      </c>
      <c r="K164" s="38">
        <f t="shared" si="30"/>
        <v>50000</v>
      </c>
      <c r="L164" s="38">
        <f t="shared" si="30"/>
        <v>50000</v>
      </c>
      <c r="M164" s="1">
        <f t="shared" si="31"/>
        <v>43750</v>
      </c>
      <c r="N164" s="2"/>
      <c r="O164" s="2"/>
      <c r="P164" s="3"/>
      <c r="Q164" s="4"/>
      <c r="R164" s="4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ht="15">
      <c r="A165" s="1"/>
      <c r="B165" s="2" t="str">
        <f t="shared" si="29"/>
        <v>    7</v>
      </c>
      <c r="C165" s="2" t="str">
        <f t="shared" si="27"/>
        <v>Product 7</v>
      </c>
      <c r="D165" s="49" t="str">
        <f t="shared" si="27"/>
        <v>kg</v>
      </c>
      <c r="E165" s="38">
        <v>10000</v>
      </c>
      <c r="F165" s="38">
        <v>11000</v>
      </c>
      <c r="G165" s="38">
        <v>12000</v>
      </c>
      <c r="H165" s="38">
        <v>13000</v>
      </c>
      <c r="I165" s="38">
        <v>14000</v>
      </c>
      <c r="J165" s="38">
        <f t="shared" si="30"/>
        <v>14000</v>
      </c>
      <c r="K165" s="38">
        <f t="shared" si="30"/>
        <v>14000</v>
      </c>
      <c r="L165" s="38">
        <f t="shared" si="30"/>
        <v>14000</v>
      </c>
      <c r="M165" s="1">
        <f t="shared" si="31"/>
        <v>12750</v>
      </c>
      <c r="N165" s="2"/>
      <c r="O165" s="2"/>
      <c r="P165" s="3"/>
      <c r="Q165" s="4"/>
      <c r="R165" s="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ht="15">
      <c r="A166" s="1"/>
      <c r="B166" s="2" t="str">
        <f t="shared" si="29"/>
        <v>    8</v>
      </c>
      <c r="C166" s="2" t="str">
        <f t="shared" si="27"/>
        <v>Product 8</v>
      </c>
      <c r="D166" s="49" t="str">
        <f t="shared" si="27"/>
        <v>m2</v>
      </c>
      <c r="E166" s="38">
        <v>1000</v>
      </c>
      <c r="F166" s="38">
        <v>2000</v>
      </c>
      <c r="G166" s="38">
        <v>3000</v>
      </c>
      <c r="H166" s="38">
        <v>4000</v>
      </c>
      <c r="I166" s="38">
        <v>5000</v>
      </c>
      <c r="J166" s="38">
        <f t="shared" si="30"/>
        <v>5000</v>
      </c>
      <c r="K166" s="38">
        <f t="shared" si="30"/>
        <v>5000</v>
      </c>
      <c r="L166" s="38">
        <f t="shared" si="30"/>
        <v>5000</v>
      </c>
      <c r="M166" s="1">
        <f t="shared" si="31"/>
        <v>3750</v>
      </c>
      <c r="N166" s="2"/>
      <c r="O166" s="2"/>
      <c r="P166" s="3"/>
      <c r="Q166" s="4"/>
      <c r="R166" s="4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ht="15">
      <c r="A167" s="1"/>
      <c r="B167" s="2" t="str">
        <f t="shared" si="29"/>
        <v>    9</v>
      </c>
      <c r="C167" s="2" t="str">
        <f t="shared" si="27"/>
        <v>Product 9</v>
      </c>
      <c r="D167" s="49" t="str">
        <f t="shared" si="27"/>
        <v>kg</v>
      </c>
      <c r="E167" s="38">
        <v>8000</v>
      </c>
      <c r="F167" s="38">
        <v>9000</v>
      </c>
      <c r="G167" s="38">
        <v>10000</v>
      </c>
      <c r="H167" s="38">
        <v>11000</v>
      </c>
      <c r="I167" s="38">
        <v>12000</v>
      </c>
      <c r="J167" s="38">
        <f t="shared" si="30"/>
        <v>12000</v>
      </c>
      <c r="K167" s="38">
        <f t="shared" si="30"/>
        <v>12000</v>
      </c>
      <c r="L167" s="38">
        <f t="shared" si="30"/>
        <v>12000</v>
      </c>
      <c r="M167" s="1">
        <f t="shared" si="31"/>
        <v>10750</v>
      </c>
      <c r="N167" s="2"/>
      <c r="O167" s="2"/>
      <c r="P167" s="3"/>
      <c r="Q167" s="4"/>
      <c r="R167" s="4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ht="15">
      <c r="A168" s="1"/>
      <c r="B168" s="2" t="str">
        <f t="shared" si="29"/>
        <v>   10</v>
      </c>
      <c r="C168" s="2" t="str">
        <f t="shared" si="27"/>
        <v> </v>
      </c>
      <c r="D168" s="49" t="str">
        <f t="shared" si="27"/>
        <v>m2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1">
        <f t="shared" si="31"/>
        <v>0</v>
      </c>
      <c r="N168" s="2"/>
      <c r="O168" s="2"/>
      <c r="P168" s="3"/>
      <c r="Q168" s="4"/>
      <c r="R168" s="4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ht="15">
      <c r="A169" s="1"/>
      <c r="B169" s="2" t="str">
        <f t="shared" si="29"/>
        <v>   11</v>
      </c>
      <c r="C169" s="2" t="str">
        <f t="shared" si="27"/>
        <v> </v>
      </c>
      <c r="D169" s="49" t="str">
        <f t="shared" si="27"/>
        <v>m2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1">
        <f t="shared" si="31"/>
        <v>0</v>
      </c>
      <c r="N169" s="2"/>
      <c r="O169" s="2"/>
      <c r="P169" s="3"/>
      <c r="Q169" s="4"/>
      <c r="R169" s="4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ht="15">
      <c r="A170" s="1"/>
      <c r="B170" s="2" t="str">
        <f t="shared" si="29"/>
        <v>   12</v>
      </c>
      <c r="C170" s="2" t="str">
        <f t="shared" si="27"/>
        <v> </v>
      </c>
      <c r="D170" s="49" t="str">
        <f t="shared" si="27"/>
        <v>m2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1">
        <f t="shared" si="31"/>
        <v>0</v>
      </c>
      <c r="N170" s="2"/>
      <c r="O170" s="2"/>
      <c r="P170" s="3"/>
      <c r="Q170" s="4"/>
      <c r="R170" s="4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ht="15">
      <c r="A171" s="1"/>
      <c r="B171" s="2" t="str">
        <f t="shared" si="29"/>
        <v>   13</v>
      </c>
      <c r="C171" s="2" t="str">
        <f t="shared" si="27"/>
        <v> </v>
      </c>
      <c r="D171" s="49" t="str">
        <f t="shared" si="27"/>
        <v>m2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1">
        <f t="shared" si="31"/>
        <v>0</v>
      </c>
      <c r="N171" s="2"/>
      <c r="O171" s="2"/>
      <c r="P171" s="3"/>
      <c r="Q171" s="4"/>
      <c r="R171" s="4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ht="15">
      <c r="A172" s="1"/>
      <c r="B172" s="2" t="str">
        <f t="shared" si="29"/>
        <v>   14</v>
      </c>
      <c r="C172" s="2" t="str">
        <f t="shared" si="27"/>
        <v> </v>
      </c>
      <c r="D172" s="49" t="str">
        <f t="shared" si="27"/>
        <v>m2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1">
        <f t="shared" si="31"/>
        <v>0</v>
      </c>
      <c r="N172" s="2"/>
      <c r="O172" s="2"/>
      <c r="P172" s="3"/>
      <c r="Q172" s="4"/>
      <c r="R172" s="4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ht="15">
      <c r="A173" s="1"/>
      <c r="B173" s="2" t="str">
        <f t="shared" si="29"/>
        <v>   15</v>
      </c>
      <c r="C173" s="2" t="str">
        <f t="shared" si="27"/>
        <v> </v>
      </c>
      <c r="D173" s="49" t="str">
        <f t="shared" si="27"/>
        <v>m2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1">
        <f t="shared" si="31"/>
        <v>0</v>
      </c>
      <c r="N173" s="2"/>
      <c r="O173" s="2"/>
      <c r="P173" s="3"/>
      <c r="Q173" s="4"/>
      <c r="R173" s="4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ht="15">
      <c r="A174" s="1"/>
      <c r="B174" s="2" t="str">
        <f t="shared" si="29"/>
        <v>   16</v>
      </c>
      <c r="C174" s="2" t="str">
        <f t="shared" si="27"/>
        <v> </v>
      </c>
      <c r="D174" s="49" t="str">
        <f t="shared" si="27"/>
        <v>m2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1">
        <f t="shared" si="31"/>
        <v>0</v>
      </c>
      <c r="N174" s="2"/>
      <c r="O174" s="2"/>
      <c r="P174" s="3"/>
      <c r="Q174" s="4"/>
      <c r="R174" s="4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ht="15">
      <c r="A175" s="1"/>
      <c r="B175" s="2" t="str">
        <f t="shared" si="29"/>
        <v>   17</v>
      </c>
      <c r="C175" s="2" t="str">
        <f t="shared" si="27"/>
        <v> </v>
      </c>
      <c r="D175" s="49" t="str">
        <f t="shared" si="27"/>
        <v>m2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1">
        <f t="shared" si="31"/>
        <v>0</v>
      </c>
      <c r="N175" s="2"/>
      <c r="O175" s="2"/>
      <c r="P175" s="3"/>
      <c r="Q175" s="4"/>
      <c r="R175" s="4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ht="15">
      <c r="A176" s="1"/>
      <c r="B176" s="2" t="str">
        <f t="shared" si="29"/>
        <v>   18</v>
      </c>
      <c r="C176" s="2" t="str">
        <f t="shared" si="27"/>
        <v> </v>
      </c>
      <c r="D176" s="49" t="str">
        <f t="shared" si="27"/>
        <v>m2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1">
        <f t="shared" si="31"/>
        <v>0</v>
      </c>
      <c r="N176" s="2"/>
      <c r="O176" s="2"/>
      <c r="P176" s="3"/>
      <c r="Q176" s="4"/>
      <c r="R176" s="4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ht="15">
      <c r="A177" s="1"/>
      <c r="B177" s="2" t="str">
        <f t="shared" si="29"/>
        <v>   19</v>
      </c>
      <c r="C177" s="2" t="str">
        <f t="shared" si="27"/>
        <v> </v>
      </c>
      <c r="D177" s="49" t="str">
        <f t="shared" si="27"/>
        <v>m2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1">
        <f t="shared" si="31"/>
        <v>0</v>
      </c>
      <c r="N177" s="2"/>
      <c r="O177" s="2"/>
      <c r="P177" s="3"/>
      <c r="Q177" s="4"/>
      <c r="R177" s="4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ht="15.75" thickBot="1">
      <c r="A178" s="1"/>
      <c r="B178" s="18" t="str">
        <f t="shared" si="29"/>
        <v>   20</v>
      </c>
      <c r="C178" s="18" t="str">
        <f t="shared" si="27"/>
        <v> </v>
      </c>
      <c r="D178" s="19" t="str">
        <f t="shared" si="27"/>
        <v>m2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18">
        <f t="shared" si="31"/>
        <v>0</v>
      </c>
      <c r="N178" s="2"/>
      <c r="O178" s="2"/>
      <c r="P178" s="3"/>
      <c r="Q178" s="4"/>
      <c r="R178" s="4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ht="15.75" thickTop="1">
      <c r="A179" s="1"/>
      <c r="B179" s="1"/>
      <c r="C179" s="2"/>
      <c r="D179" s="49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3"/>
      <c r="Q179" s="4"/>
      <c r="R179" s="4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 ht="15">
      <c r="A180" s="1"/>
      <c r="B180" s="2"/>
      <c r="C180" s="2"/>
      <c r="D180" s="4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4"/>
      <c r="R180" s="4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ht="15">
      <c r="A181" s="1"/>
      <c r="B181" s="1"/>
      <c r="C181" s="1"/>
      <c r="D181" s="49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3"/>
      <c r="Q181" s="4"/>
      <c r="R181" s="4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15">
      <c r="A182" s="1"/>
      <c r="B182" s="2"/>
      <c r="C182" s="7" t="s">
        <v>88</v>
      </c>
      <c r="D182" s="4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4"/>
      <c r="R182" s="4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ht="15.75" thickBot="1">
      <c r="A183" s="1"/>
      <c r="B183" s="2"/>
      <c r="C183" s="2"/>
      <c r="D183" s="49"/>
      <c r="E183" s="2"/>
      <c r="F183" s="2"/>
      <c r="G183" s="2"/>
      <c r="H183" s="2"/>
      <c r="I183" s="2" t="str">
        <f>I3</f>
        <v> EUR</v>
      </c>
      <c r="J183" s="2"/>
      <c r="K183" s="2"/>
      <c r="L183" s="2"/>
      <c r="M183" s="2"/>
      <c r="N183" s="2"/>
      <c r="O183" s="2"/>
      <c r="P183" s="3"/>
      <c r="Q183" s="4"/>
      <c r="R183" s="4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 ht="16.5" thickBot="1" thickTop="1">
      <c r="A184" s="1"/>
      <c r="B184" s="9" t="str">
        <f>B4</f>
        <v> No.</v>
      </c>
      <c r="C184" s="9" t="str">
        <f aca="true" t="shared" si="32" ref="C184:C204">C107</f>
        <v>   Description</v>
      </c>
      <c r="D184" s="10"/>
      <c r="E184" s="11">
        <f aca="true" t="shared" si="33" ref="E184:L184">E4</f>
        <v>1</v>
      </c>
      <c r="F184" s="11">
        <f t="shared" si="33"/>
        <v>2</v>
      </c>
      <c r="G184" s="11">
        <f t="shared" si="33"/>
        <v>3</v>
      </c>
      <c r="H184" s="11">
        <f t="shared" si="33"/>
        <v>4</v>
      </c>
      <c r="I184" s="11">
        <f t="shared" si="33"/>
        <v>5</v>
      </c>
      <c r="J184" s="11">
        <f t="shared" si="33"/>
        <v>6</v>
      </c>
      <c r="K184" s="11">
        <f t="shared" si="33"/>
        <v>7</v>
      </c>
      <c r="L184" s="11">
        <f t="shared" si="33"/>
        <v>8</v>
      </c>
      <c r="M184" s="10" t="s">
        <v>8</v>
      </c>
      <c r="N184" s="2"/>
      <c r="O184" s="2"/>
      <c r="P184" s="3"/>
      <c r="Q184" s="4"/>
      <c r="R184" s="4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 ht="15.75" thickTop="1">
      <c r="A185" s="1"/>
      <c r="B185" s="1" t="str">
        <f aca="true" t="shared" si="34" ref="B185:B204">B108</f>
        <v>    1</v>
      </c>
      <c r="C185" s="1" t="str">
        <f t="shared" si="32"/>
        <v>Product 1</v>
      </c>
      <c r="D185" s="49"/>
      <c r="E185" s="1">
        <f aca="true" t="shared" si="35" ref="E185:L185">E159*E134</f>
        <v>400000</v>
      </c>
      <c r="F185" s="1">
        <f t="shared" si="35"/>
        <v>500000</v>
      </c>
      <c r="G185" s="1">
        <f t="shared" si="35"/>
        <v>600000</v>
      </c>
      <c r="H185" s="1">
        <f t="shared" si="35"/>
        <v>700000</v>
      </c>
      <c r="I185" s="1">
        <f t="shared" si="35"/>
        <v>800000</v>
      </c>
      <c r="J185" s="1">
        <f t="shared" si="35"/>
        <v>800000</v>
      </c>
      <c r="K185" s="1">
        <f t="shared" si="35"/>
        <v>800000</v>
      </c>
      <c r="L185" s="1">
        <f t="shared" si="35"/>
        <v>800000</v>
      </c>
      <c r="M185" s="6">
        <f aca="true" t="shared" si="36" ref="M185:M205">SUM(E185:L185)/SUM($E$205:$L$205)</f>
        <v>0.07053752204297564</v>
      </c>
      <c r="N185" s="2"/>
      <c r="O185" s="2"/>
      <c r="P185" s="3"/>
      <c r="Q185" s="4"/>
      <c r="R185" s="4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 ht="15">
      <c r="A186" s="1"/>
      <c r="B186" s="2" t="str">
        <f t="shared" si="34"/>
        <v>    2</v>
      </c>
      <c r="C186" s="2" t="str">
        <f t="shared" si="32"/>
        <v>Product 2</v>
      </c>
      <c r="D186" s="49"/>
      <c r="E186" s="1">
        <f aca="true" t="shared" si="37" ref="E186:L186">E160*E135</f>
        <v>4200000</v>
      </c>
      <c r="F186" s="1">
        <f t="shared" si="37"/>
        <v>4375000</v>
      </c>
      <c r="G186" s="1">
        <f t="shared" si="37"/>
        <v>4550000</v>
      </c>
      <c r="H186" s="1">
        <f t="shared" si="37"/>
        <v>4900000</v>
      </c>
      <c r="I186" s="1">
        <f t="shared" si="37"/>
        <v>5250000</v>
      </c>
      <c r="J186" s="1">
        <f t="shared" si="37"/>
        <v>5250000</v>
      </c>
      <c r="K186" s="1">
        <f t="shared" si="37"/>
        <v>5250000</v>
      </c>
      <c r="L186" s="1">
        <f t="shared" si="37"/>
        <v>5250000</v>
      </c>
      <c r="M186" s="6">
        <f t="shared" si="36"/>
        <v>0.5097642218013193</v>
      </c>
      <c r="N186" s="2"/>
      <c r="O186" s="2"/>
      <c r="P186" s="3"/>
      <c r="Q186" s="4"/>
      <c r="R186" s="4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 ht="15">
      <c r="A187" s="1"/>
      <c r="B187" s="2" t="str">
        <f t="shared" si="34"/>
        <v>    3</v>
      </c>
      <c r="C187" s="2" t="str">
        <f t="shared" si="32"/>
        <v>Product 3</v>
      </c>
      <c r="D187" s="49"/>
      <c r="E187" s="1">
        <f aca="true" t="shared" si="38" ref="E187:L187">E161*E136</f>
        <v>480000</v>
      </c>
      <c r="F187" s="1">
        <f t="shared" si="38"/>
        <v>560000</v>
      </c>
      <c r="G187" s="1">
        <f t="shared" si="38"/>
        <v>640000</v>
      </c>
      <c r="H187" s="1">
        <f t="shared" si="38"/>
        <v>800000</v>
      </c>
      <c r="I187" s="1">
        <f t="shared" si="38"/>
        <v>1020000</v>
      </c>
      <c r="J187" s="1">
        <f t="shared" si="38"/>
        <v>1020000</v>
      </c>
      <c r="K187" s="1">
        <f t="shared" si="38"/>
        <v>1020000</v>
      </c>
      <c r="L187" s="1">
        <f t="shared" si="38"/>
        <v>1020000</v>
      </c>
      <c r="M187" s="6">
        <f t="shared" si="36"/>
        <v>0.08569002677813337</v>
      </c>
      <c r="N187" s="2"/>
      <c r="O187" s="2"/>
      <c r="P187" s="3"/>
      <c r="Q187" s="4"/>
      <c r="R187" s="4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 ht="15">
      <c r="A188" s="1"/>
      <c r="B188" s="2" t="str">
        <f t="shared" si="34"/>
        <v>    4</v>
      </c>
      <c r="C188" s="2" t="str">
        <f t="shared" si="32"/>
        <v>Product 4</v>
      </c>
      <c r="D188" s="49"/>
      <c r="E188" s="1">
        <f aca="true" t="shared" si="39" ref="E188:L188">E162*E137</f>
        <v>500000</v>
      </c>
      <c r="F188" s="1">
        <f t="shared" si="39"/>
        <v>700000</v>
      </c>
      <c r="G188" s="1">
        <f t="shared" si="39"/>
        <v>800000</v>
      </c>
      <c r="H188" s="1">
        <f t="shared" si="39"/>
        <v>1200000</v>
      </c>
      <c r="I188" s="1">
        <f t="shared" si="39"/>
        <v>1500000</v>
      </c>
      <c r="J188" s="1">
        <f t="shared" si="39"/>
        <v>1500000</v>
      </c>
      <c r="K188" s="1">
        <f t="shared" si="39"/>
        <v>1500000</v>
      </c>
      <c r="L188" s="1">
        <f t="shared" si="39"/>
        <v>1500000</v>
      </c>
      <c r="M188" s="6">
        <f t="shared" si="36"/>
        <v>0.12017503755469923</v>
      </c>
      <c r="N188" s="2"/>
      <c r="O188" s="2"/>
      <c r="P188" s="3"/>
      <c r="Q188" s="4"/>
      <c r="R188" s="4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 ht="15">
      <c r="A189" s="1"/>
      <c r="B189" s="2" t="str">
        <f t="shared" si="34"/>
        <v>    5</v>
      </c>
      <c r="C189" s="2" t="str">
        <f t="shared" si="32"/>
        <v>Product 5</v>
      </c>
      <c r="D189" s="49"/>
      <c r="E189" s="1">
        <f aca="true" t="shared" si="40" ref="E189:L189">E163*E138</f>
        <v>375000</v>
      </c>
      <c r="F189" s="1">
        <f t="shared" si="40"/>
        <v>450000</v>
      </c>
      <c r="G189" s="1">
        <f t="shared" si="40"/>
        <v>525000</v>
      </c>
      <c r="H189" s="1">
        <f t="shared" si="40"/>
        <v>600000</v>
      </c>
      <c r="I189" s="1">
        <f t="shared" si="40"/>
        <v>675000</v>
      </c>
      <c r="J189" s="1">
        <f t="shared" si="40"/>
        <v>675000</v>
      </c>
      <c r="K189" s="1">
        <f t="shared" si="40"/>
        <v>675000</v>
      </c>
      <c r="L189" s="1">
        <f t="shared" si="40"/>
        <v>675000</v>
      </c>
      <c r="M189" s="6">
        <f t="shared" si="36"/>
        <v>0.060740643981451244</v>
      </c>
      <c r="N189" s="2"/>
      <c r="O189" s="2"/>
      <c r="P189" s="3"/>
      <c r="Q189" s="4"/>
      <c r="R189" s="4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ht="15">
      <c r="A190" s="1"/>
      <c r="B190" s="2" t="str">
        <f t="shared" si="34"/>
        <v>    6</v>
      </c>
      <c r="C190" s="2" t="str">
        <f t="shared" si="32"/>
        <v>Product 6</v>
      </c>
      <c r="D190" s="49"/>
      <c r="E190" s="1">
        <f aca="true" t="shared" si="41" ref="E190:L190">E164*E139</f>
        <v>700000</v>
      </c>
      <c r="F190" s="1">
        <f t="shared" si="41"/>
        <v>700000</v>
      </c>
      <c r="G190" s="1">
        <f t="shared" si="41"/>
        <v>800000</v>
      </c>
      <c r="H190" s="1">
        <f t="shared" si="41"/>
        <v>800000</v>
      </c>
      <c r="I190" s="1">
        <f t="shared" si="41"/>
        <v>1000000</v>
      </c>
      <c r="J190" s="1">
        <f t="shared" si="41"/>
        <v>1000000</v>
      </c>
      <c r="K190" s="1">
        <f t="shared" si="41"/>
        <v>1000000</v>
      </c>
      <c r="L190" s="1">
        <f t="shared" si="41"/>
        <v>1000000</v>
      </c>
      <c r="M190" s="6">
        <f t="shared" si="36"/>
        <v>0.09143752857422768</v>
      </c>
      <c r="N190" s="2"/>
      <c r="O190" s="2"/>
      <c r="P190" s="3"/>
      <c r="Q190" s="4"/>
      <c r="R190" s="4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 ht="15">
      <c r="A191" s="1"/>
      <c r="B191" s="2" t="str">
        <f t="shared" si="34"/>
        <v>    7</v>
      </c>
      <c r="C191" s="2" t="str">
        <f t="shared" si="32"/>
        <v>Product 7</v>
      </c>
      <c r="D191" s="49"/>
      <c r="E191" s="1">
        <f aca="true" t="shared" si="42" ref="E191:L191">E165*E140</f>
        <v>250000</v>
      </c>
      <c r="F191" s="1">
        <f t="shared" si="42"/>
        <v>275000</v>
      </c>
      <c r="G191" s="1">
        <f t="shared" si="42"/>
        <v>300000</v>
      </c>
      <c r="H191" s="1">
        <f t="shared" si="42"/>
        <v>325000</v>
      </c>
      <c r="I191" s="1">
        <f t="shared" si="42"/>
        <v>350000</v>
      </c>
      <c r="J191" s="1">
        <f t="shared" si="42"/>
        <v>350000</v>
      </c>
      <c r="K191" s="1">
        <f t="shared" si="42"/>
        <v>350000</v>
      </c>
      <c r="L191" s="1">
        <f t="shared" si="42"/>
        <v>350000</v>
      </c>
      <c r="M191" s="6">
        <f t="shared" si="36"/>
        <v>0.03330938540918294</v>
      </c>
      <c r="N191" s="2"/>
      <c r="O191" s="2"/>
      <c r="P191" s="3"/>
      <c r="Q191" s="4"/>
      <c r="R191" s="4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 ht="15">
      <c r="A192" s="1"/>
      <c r="B192" s="2" t="str">
        <f t="shared" si="34"/>
        <v>    8</v>
      </c>
      <c r="C192" s="2" t="str">
        <f t="shared" si="32"/>
        <v>Product 8</v>
      </c>
      <c r="D192" s="49"/>
      <c r="E192" s="1">
        <f aca="true" t="shared" si="43" ref="E192:L192">E166*E141</f>
        <v>15000</v>
      </c>
      <c r="F192" s="1">
        <f t="shared" si="43"/>
        <v>30000</v>
      </c>
      <c r="G192" s="1">
        <f t="shared" si="43"/>
        <v>45000</v>
      </c>
      <c r="H192" s="1">
        <f t="shared" si="43"/>
        <v>60000</v>
      </c>
      <c r="I192" s="1">
        <f t="shared" si="43"/>
        <v>75000</v>
      </c>
      <c r="J192" s="1">
        <f t="shared" si="43"/>
        <v>75000</v>
      </c>
      <c r="K192" s="1">
        <f t="shared" si="43"/>
        <v>75000</v>
      </c>
      <c r="L192" s="1">
        <f t="shared" si="43"/>
        <v>75000</v>
      </c>
      <c r="M192" s="6">
        <f t="shared" si="36"/>
        <v>0.0058781268369146366</v>
      </c>
      <c r="N192" s="2"/>
      <c r="O192" s="2"/>
      <c r="P192" s="3"/>
      <c r="Q192" s="4"/>
      <c r="R192" s="4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49" ht="15">
      <c r="A193" s="1"/>
      <c r="B193" s="2" t="str">
        <f t="shared" si="34"/>
        <v>    9</v>
      </c>
      <c r="C193" s="2" t="str">
        <f t="shared" si="32"/>
        <v>Product 9</v>
      </c>
      <c r="D193" s="49"/>
      <c r="E193" s="1">
        <f aca="true" t="shared" si="44" ref="E193:L193">E167*E142</f>
        <v>160000</v>
      </c>
      <c r="F193" s="1">
        <f t="shared" si="44"/>
        <v>180000</v>
      </c>
      <c r="G193" s="1">
        <f t="shared" si="44"/>
        <v>200000</v>
      </c>
      <c r="H193" s="1">
        <f t="shared" si="44"/>
        <v>220000</v>
      </c>
      <c r="I193" s="1">
        <f t="shared" si="44"/>
        <v>240000</v>
      </c>
      <c r="J193" s="1">
        <f t="shared" si="44"/>
        <v>240000</v>
      </c>
      <c r="K193" s="1">
        <f t="shared" si="44"/>
        <v>240000</v>
      </c>
      <c r="L193" s="1">
        <f t="shared" si="44"/>
        <v>240000</v>
      </c>
      <c r="M193" s="6">
        <f t="shared" si="36"/>
        <v>0.022467507021095946</v>
      </c>
      <c r="N193" s="2"/>
      <c r="O193" s="2"/>
      <c r="P193" s="3"/>
      <c r="Q193" s="4"/>
      <c r="R193" s="4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:49" ht="15">
      <c r="A194" s="1"/>
      <c r="B194" s="2" t="str">
        <f t="shared" si="34"/>
        <v>   10</v>
      </c>
      <c r="C194" s="2" t="str">
        <f t="shared" si="32"/>
        <v> </v>
      </c>
      <c r="D194" s="49"/>
      <c r="E194" s="1">
        <f aca="true" t="shared" si="45" ref="E194:L194">E168*E143</f>
        <v>0</v>
      </c>
      <c r="F194" s="1">
        <f t="shared" si="45"/>
        <v>0</v>
      </c>
      <c r="G194" s="1">
        <f t="shared" si="45"/>
        <v>0</v>
      </c>
      <c r="H194" s="1">
        <f t="shared" si="45"/>
        <v>0</v>
      </c>
      <c r="I194" s="1">
        <f t="shared" si="45"/>
        <v>0</v>
      </c>
      <c r="J194" s="1">
        <f t="shared" si="45"/>
        <v>0</v>
      </c>
      <c r="K194" s="1">
        <f t="shared" si="45"/>
        <v>0</v>
      </c>
      <c r="L194" s="1">
        <f t="shared" si="45"/>
        <v>0</v>
      </c>
      <c r="M194" s="6">
        <f t="shared" si="36"/>
        <v>0</v>
      </c>
      <c r="N194" s="2"/>
      <c r="O194" s="2"/>
      <c r="P194" s="3"/>
      <c r="Q194" s="4"/>
      <c r="R194" s="4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 ht="15">
      <c r="A195" s="1"/>
      <c r="B195" s="2" t="str">
        <f t="shared" si="34"/>
        <v>   11</v>
      </c>
      <c r="C195" s="2" t="str">
        <f t="shared" si="32"/>
        <v> </v>
      </c>
      <c r="D195" s="49"/>
      <c r="E195" s="1">
        <f aca="true" t="shared" si="46" ref="E195:L195">E169*E144</f>
        <v>0</v>
      </c>
      <c r="F195" s="1">
        <f t="shared" si="46"/>
        <v>0</v>
      </c>
      <c r="G195" s="1">
        <f t="shared" si="46"/>
        <v>0</v>
      </c>
      <c r="H195" s="1">
        <f t="shared" si="46"/>
        <v>0</v>
      </c>
      <c r="I195" s="1">
        <f t="shared" si="46"/>
        <v>0</v>
      </c>
      <c r="J195" s="1">
        <f t="shared" si="46"/>
        <v>0</v>
      </c>
      <c r="K195" s="1">
        <f t="shared" si="46"/>
        <v>0</v>
      </c>
      <c r="L195" s="1">
        <f t="shared" si="46"/>
        <v>0</v>
      </c>
      <c r="M195" s="6">
        <f t="shared" si="36"/>
        <v>0</v>
      </c>
      <c r="N195" s="2"/>
      <c r="O195" s="2"/>
      <c r="P195" s="3"/>
      <c r="Q195" s="4"/>
      <c r="R195" s="4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:49" ht="15">
      <c r="A196" s="1"/>
      <c r="B196" s="2" t="str">
        <f t="shared" si="34"/>
        <v>   12</v>
      </c>
      <c r="C196" s="2" t="str">
        <f t="shared" si="32"/>
        <v> </v>
      </c>
      <c r="D196" s="49"/>
      <c r="E196" s="1">
        <f aca="true" t="shared" si="47" ref="E196:L196">E170*E145</f>
        <v>0</v>
      </c>
      <c r="F196" s="1">
        <f t="shared" si="47"/>
        <v>0</v>
      </c>
      <c r="G196" s="1">
        <f t="shared" si="47"/>
        <v>0</v>
      </c>
      <c r="H196" s="1">
        <f t="shared" si="47"/>
        <v>0</v>
      </c>
      <c r="I196" s="1">
        <f t="shared" si="47"/>
        <v>0</v>
      </c>
      <c r="J196" s="1">
        <f t="shared" si="47"/>
        <v>0</v>
      </c>
      <c r="K196" s="1">
        <f t="shared" si="47"/>
        <v>0</v>
      </c>
      <c r="L196" s="1">
        <f t="shared" si="47"/>
        <v>0</v>
      </c>
      <c r="M196" s="6">
        <f t="shared" si="36"/>
        <v>0</v>
      </c>
      <c r="N196" s="2"/>
      <c r="O196" s="2"/>
      <c r="P196" s="3"/>
      <c r="Q196" s="4"/>
      <c r="R196" s="4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49" ht="15">
      <c r="A197" s="1"/>
      <c r="B197" s="2" t="str">
        <f t="shared" si="34"/>
        <v>   13</v>
      </c>
      <c r="C197" s="2" t="str">
        <f t="shared" si="32"/>
        <v> </v>
      </c>
      <c r="D197" s="49"/>
      <c r="E197" s="1">
        <f aca="true" t="shared" si="48" ref="E197:L197">E171*E146</f>
        <v>0</v>
      </c>
      <c r="F197" s="1">
        <f t="shared" si="48"/>
        <v>0</v>
      </c>
      <c r="G197" s="1">
        <f t="shared" si="48"/>
        <v>0</v>
      </c>
      <c r="H197" s="1">
        <f t="shared" si="48"/>
        <v>0</v>
      </c>
      <c r="I197" s="1">
        <f t="shared" si="48"/>
        <v>0</v>
      </c>
      <c r="J197" s="1">
        <f t="shared" si="48"/>
        <v>0</v>
      </c>
      <c r="K197" s="1">
        <f t="shared" si="48"/>
        <v>0</v>
      </c>
      <c r="L197" s="1">
        <f t="shared" si="48"/>
        <v>0</v>
      </c>
      <c r="M197" s="6">
        <f t="shared" si="36"/>
        <v>0</v>
      </c>
      <c r="N197" s="2"/>
      <c r="O197" s="2"/>
      <c r="P197" s="3"/>
      <c r="Q197" s="4"/>
      <c r="R197" s="4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:49" ht="15">
      <c r="A198" s="1"/>
      <c r="B198" s="2" t="str">
        <f t="shared" si="34"/>
        <v>   14</v>
      </c>
      <c r="C198" s="2" t="str">
        <f t="shared" si="32"/>
        <v> </v>
      </c>
      <c r="D198" s="49"/>
      <c r="E198" s="1">
        <f aca="true" t="shared" si="49" ref="E198:L198">E172*E147</f>
        <v>0</v>
      </c>
      <c r="F198" s="1">
        <f t="shared" si="49"/>
        <v>0</v>
      </c>
      <c r="G198" s="1">
        <f t="shared" si="49"/>
        <v>0</v>
      </c>
      <c r="H198" s="1">
        <f t="shared" si="49"/>
        <v>0</v>
      </c>
      <c r="I198" s="1">
        <f t="shared" si="49"/>
        <v>0</v>
      </c>
      <c r="J198" s="1">
        <f t="shared" si="49"/>
        <v>0</v>
      </c>
      <c r="K198" s="1">
        <f t="shared" si="49"/>
        <v>0</v>
      </c>
      <c r="L198" s="1">
        <f t="shared" si="49"/>
        <v>0</v>
      </c>
      <c r="M198" s="6">
        <f t="shared" si="36"/>
        <v>0</v>
      </c>
      <c r="N198" s="2"/>
      <c r="O198" s="2"/>
      <c r="P198" s="3"/>
      <c r="Q198" s="4"/>
      <c r="R198" s="4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 ht="15">
      <c r="A199" s="1"/>
      <c r="B199" s="2" t="str">
        <f t="shared" si="34"/>
        <v>   15</v>
      </c>
      <c r="C199" s="2" t="str">
        <f t="shared" si="32"/>
        <v> </v>
      </c>
      <c r="D199" s="49"/>
      <c r="E199" s="1">
        <f aca="true" t="shared" si="50" ref="E199:L199">E173*E148</f>
        <v>0</v>
      </c>
      <c r="F199" s="1">
        <f t="shared" si="50"/>
        <v>0</v>
      </c>
      <c r="G199" s="1">
        <f t="shared" si="50"/>
        <v>0</v>
      </c>
      <c r="H199" s="1">
        <f t="shared" si="50"/>
        <v>0</v>
      </c>
      <c r="I199" s="1">
        <f t="shared" si="50"/>
        <v>0</v>
      </c>
      <c r="J199" s="1">
        <f t="shared" si="50"/>
        <v>0</v>
      </c>
      <c r="K199" s="1">
        <f t="shared" si="50"/>
        <v>0</v>
      </c>
      <c r="L199" s="1">
        <f t="shared" si="50"/>
        <v>0</v>
      </c>
      <c r="M199" s="6">
        <f t="shared" si="36"/>
        <v>0</v>
      </c>
      <c r="N199" s="2"/>
      <c r="O199" s="2"/>
      <c r="P199" s="3"/>
      <c r="Q199" s="4"/>
      <c r="R199" s="4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:49" ht="15">
      <c r="A200" s="1"/>
      <c r="B200" s="2" t="str">
        <f t="shared" si="34"/>
        <v>   16</v>
      </c>
      <c r="C200" s="2" t="str">
        <f t="shared" si="32"/>
        <v> </v>
      </c>
      <c r="D200" s="49"/>
      <c r="E200" s="1">
        <f aca="true" t="shared" si="51" ref="E200:L200">E174*E149</f>
        <v>0</v>
      </c>
      <c r="F200" s="1">
        <f t="shared" si="51"/>
        <v>0</v>
      </c>
      <c r="G200" s="1">
        <f t="shared" si="51"/>
        <v>0</v>
      </c>
      <c r="H200" s="1">
        <f t="shared" si="51"/>
        <v>0</v>
      </c>
      <c r="I200" s="1">
        <f t="shared" si="51"/>
        <v>0</v>
      </c>
      <c r="J200" s="1">
        <f t="shared" si="51"/>
        <v>0</v>
      </c>
      <c r="K200" s="1">
        <f t="shared" si="51"/>
        <v>0</v>
      </c>
      <c r="L200" s="1">
        <f t="shared" si="51"/>
        <v>0</v>
      </c>
      <c r="M200" s="6">
        <f t="shared" si="36"/>
        <v>0</v>
      </c>
      <c r="N200" s="2"/>
      <c r="O200" s="2"/>
      <c r="P200" s="3"/>
      <c r="Q200" s="4"/>
      <c r="R200" s="4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:49" ht="15">
      <c r="A201" s="1"/>
      <c r="B201" s="2" t="str">
        <f t="shared" si="34"/>
        <v>   17</v>
      </c>
      <c r="C201" s="2" t="str">
        <f t="shared" si="32"/>
        <v> </v>
      </c>
      <c r="D201" s="49"/>
      <c r="E201" s="1">
        <f aca="true" t="shared" si="52" ref="E201:L201">E175*E150</f>
        <v>0</v>
      </c>
      <c r="F201" s="1">
        <f t="shared" si="52"/>
        <v>0</v>
      </c>
      <c r="G201" s="1">
        <f t="shared" si="52"/>
        <v>0</v>
      </c>
      <c r="H201" s="1">
        <f t="shared" si="52"/>
        <v>0</v>
      </c>
      <c r="I201" s="1">
        <f t="shared" si="52"/>
        <v>0</v>
      </c>
      <c r="J201" s="1">
        <f t="shared" si="52"/>
        <v>0</v>
      </c>
      <c r="K201" s="1">
        <f t="shared" si="52"/>
        <v>0</v>
      </c>
      <c r="L201" s="1">
        <f t="shared" si="52"/>
        <v>0</v>
      </c>
      <c r="M201" s="6">
        <f t="shared" si="36"/>
        <v>0</v>
      </c>
      <c r="N201" s="2"/>
      <c r="O201" s="2"/>
      <c r="P201" s="3"/>
      <c r="Q201" s="4"/>
      <c r="R201" s="4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:49" ht="15">
      <c r="A202" s="1"/>
      <c r="B202" s="2" t="str">
        <f t="shared" si="34"/>
        <v>   18</v>
      </c>
      <c r="C202" s="2" t="str">
        <f t="shared" si="32"/>
        <v> </v>
      </c>
      <c r="D202" s="49"/>
      <c r="E202" s="1">
        <f aca="true" t="shared" si="53" ref="E202:L202">E176*E151</f>
        <v>0</v>
      </c>
      <c r="F202" s="1">
        <f t="shared" si="53"/>
        <v>0</v>
      </c>
      <c r="G202" s="1">
        <f t="shared" si="53"/>
        <v>0</v>
      </c>
      <c r="H202" s="1">
        <f t="shared" si="53"/>
        <v>0</v>
      </c>
      <c r="I202" s="1">
        <f t="shared" si="53"/>
        <v>0</v>
      </c>
      <c r="J202" s="1">
        <f t="shared" si="53"/>
        <v>0</v>
      </c>
      <c r="K202" s="1">
        <f t="shared" si="53"/>
        <v>0</v>
      </c>
      <c r="L202" s="1">
        <f t="shared" si="53"/>
        <v>0</v>
      </c>
      <c r="M202" s="6">
        <f t="shared" si="36"/>
        <v>0</v>
      </c>
      <c r="N202" s="2"/>
      <c r="O202" s="2"/>
      <c r="P202" s="3"/>
      <c r="Q202" s="4"/>
      <c r="R202" s="4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:49" ht="15">
      <c r="A203" s="1"/>
      <c r="B203" s="2" t="str">
        <f t="shared" si="34"/>
        <v>   19</v>
      </c>
      <c r="C203" s="2" t="str">
        <f t="shared" si="32"/>
        <v> </v>
      </c>
      <c r="D203" s="49"/>
      <c r="E203" s="1">
        <f aca="true" t="shared" si="54" ref="E203:L203">E177*E152</f>
        <v>0</v>
      </c>
      <c r="F203" s="1">
        <f t="shared" si="54"/>
        <v>0</v>
      </c>
      <c r="G203" s="1">
        <f t="shared" si="54"/>
        <v>0</v>
      </c>
      <c r="H203" s="1">
        <f t="shared" si="54"/>
        <v>0</v>
      </c>
      <c r="I203" s="1">
        <f t="shared" si="54"/>
        <v>0</v>
      </c>
      <c r="J203" s="1">
        <f t="shared" si="54"/>
        <v>0</v>
      </c>
      <c r="K203" s="1">
        <f t="shared" si="54"/>
        <v>0</v>
      </c>
      <c r="L203" s="1">
        <f t="shared" si="54"/>
        <v>0</v>
      </c>
      <c r="M203" s="6">
        <f t="shared" si="36"/>
        <v>0</v>
      </c>
      <c r="N203" s="2"/>
      <c r="O203" s="2"/>
      <c r="P203" s="3"/>
      <c r="Q203" s="4"/>
      <c r="R203" s="4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:49" ht="15.75" thickBot="1">
      <c r="A204" s="1"/>
      <c r="B204" s="14" t="str">
        <f t="shared" si="34"/>
        <v>   20</v>
      </c>
      <c r="C204" s="14" t="str">
        <f t="shared" si="32"/>
        <v> </v>
      </c>
      <c r="D204" s="50"/>
      <c r="E204" s="14">
        <f aca="true" t="shared" si="55" ref="E204:L204">E178*E153</f>
        <v>0</v>
      </c>
      <c r="F204" s="14">
        <f t="shared" si="55"/>
        <v>0</v>
      </c>
      <c r="G204" s="14">
        <f t="shared" si="55"/>
        <v>0</v>
      </c>
      <c r="H204" s="14">
        <f t="shared" si="55"/>
        <v>0</v>
      </c>
      <c r="I204" s="14">
        <f t="shared" si="55"/>
        <v>0</v>
      </c>
      <c r="J204" s="14">
        <f t="shared" si="55"/>
        <v>0</v>
      </c>
      <c r="K204" s="14">
        <f t="shared" si="55"/>
        <v>0</v>
      </c>
      <c r="L204" s="14">
        <f t="shared" si="55"/>
        <v>0</v>
      </c>
      <c r="M204" s="25">
        <f t="shared" si="36"/>
        <v>0</v>
      </c>
      <c r="N204" s="2"/>
      <c r="O204" s="2"/>
      <c r="P204" s="3"/>
      <c r="Q204" s="4"/>
      <c r="R204" s="4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49" ht="16.5" thickBot="1" thickTop="1">
      <c r="A205" s="1"/>
      <c r="B205" s="9"/>
      <c r="C205" s="10" t="s">
        <v>53</v>
      </c>
      <c r="D205" s="51"/>
      <c r="E205" s="9">
        <f aca="true" t="shared" si="56" ref="E205:L205">SUM(E185:E204)</f>
        <v>7080000</v>
      </c>
      <c r="F205" s="9">
        <f t="shared" si="56"/>
        <v>7770000</v>
      </c>
      <c r="G205" s="9">
        <f t="shared" si="56"/>
        <v>8460000</v>
      </c>
      <c r="H205" s="9">
        <f t="shared" si="56"/>
        <v>9605000</v>
      </c>
      <c r="I205" s="9">
        <f t="shared" si="56"/>
        <v>10910000</v>
      </c>
      <c r="J205" s="9">
        <f t="shared" si="56"/>
        <v>10910000</v>
      </c>
      <c r="K205" s="9">
        <f t="shared" si="56"/>
        <v>10910000</v>
      </c>
      <c r="L205" s="9">
        <f t="shared" si="56"/>
        <v>10910000</v>
      </c>
      <c r="M205" s="26">
        <f t="shared" si="36"/>
        <v>1</v>
      </c>
      <c r="N205" s="2"/>
      <c r="O205" s="2"/>
      <c r="P205" s="3"/>
      <c r="Q205" s="4"/>
      <c r="R205" s="4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:49" ht="15.75" thickTop="1">
      <c r="A206" s="1"/>
      <c r="B206" s="1"/>
      <c r="C206" s="1"/>
      <c r="D206" s="49"/>
      <c r="E206" s="34">
        <f aca="true" t="shared" si="57" ref="E206:L206">IF(E205&gt;0,1,0)</f>
        <v>1</v>
      </c>
      <c r="F206" s="34">
        <f t="shared" si="57"/>
        <v>1</v>
      </c>
      <c r="G206" s="34">
        <f t="shared" si="57"/>
        <v>1</v>
      </c>
      <c r="H206" s="34">
        <f t="shared" si="57"/>
        <v>1</v>
      </c>
      <c r="I206" s="34">
        <f t="shared" si="57"/>
        <v>1</v>
      </c>
      <c r="J206" s="34">
        <f t="shared" si="57"/>
        <v>1</v>
      </c>
      <c r="K206" s="34">
        <f t="shared" si="57"/>
        <v>1</v>
      </c>
      <c r="L206" s="34">
        <f t="shared" si="57"/>
        <v>1</v>
      </c>
      <c r="M206" s="24"/>
      <c r="N206" s="2"/>
      <c r="O206" s="2"/>
      <c r="P206" s="3"/>
      <c r="Q206" s="4"/>
      <c r="R206" s="4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:49" ht="15">
      <c r="A207" s="1"/>
      <c r="B207" s="1"/>
      <c r="C207" s="1"/>
      <c r="D207" s="49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3"/>
      <c r="Q207" s="4"/>
      <c r="R207" s="4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:49" ht="15">
      <c r="A208" s="1"/>
      <c r="B208" s="2"/>
      <c r="C208" s="7" t="s">
        <v>89</v>
      </c>
      <c r="D208" s="4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4"/>
      <c r="R208" s="4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 ht="15">
      <c r="A209" s="1"/>
      <c r="B209" s="2"/>
      <c r="C209" s="7" t="s">
        <v>90</v>
      </c>
      <c r="D209" s="4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4"/>
      <c r="R209" s="4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:49" ht="15.75" thickBot="1">
      <c r="A210" s="1"/>
      <c r="B210" s="2"/>
      <c r="C210" s="2"/>
      <c r="D210" s="49"/>
      <c r="E210" s="2"/>
      <c r="F210" s="2"/>
      <c r="G210" s="2"/>
      <c r="H210" s="2" t="str">
        <f>I3</f>
        <v> EUR</v>
      </c>
      <c r="I210" s="2"/>
      <c r="J210" s="2"/>
      <c r="K210" s="2"/>
      <c r="L210" s="2"/>
      <c r="M210" s="2"/>
      <c r="N210" s="2"/>
      <c r="O210" s="2"/>
      <c r="P210" s="3"/>
      <c r="Q210" s="4"/>
      <c r="R210" s="4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:49" ht="15.75" thickTop="1">
      <c r="A211" s="1"/>
      <c r="B211" s="16" t="str">
        <f>B4</f>
        <v> No.</v>
      </c>
      <c r="C211" s="16" t="str">
        <f>C107</f>
        <v>   Description</v>
      </c>
      <c r="D211" s="27" t="str">
        <f>D107</f>
        <v>   Units</v>
      </c>
      <c r="E211" s="27" t="s">
        <v>91</v>
      </c>
      <c r="F211" s="16" t="s">
        <v>92</v>
      </c>
      <c r="G211" s="16" t="s">
        <v>93</v>
      </c>
      <c r="H211" s="16"/>
      <c r="I211" s="2"/>
      <c r="J211" s="2"/>
      <c r="K211" s="2"/>
      <c r="L211" s="2"/>
      <c r="M211" s="2"/>
      <c r="N211" s="2"/>
      <c r="O211" s="2"/>
      <c r="P211" s="3"/>
      <c r="Q211" s="4"/>
      <c r="R211" s="4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:49" ht="15">
      <c r="A212" s="1"/>
      <c r="B212" s="28"/>
      <c r="C212" s="28"/>
      <c r="D212" s="52"/>
      <c r="E212" s="29" t="s">
        <v>94</v>
      </c>
      <c r="F212" s="28" t="s">
        <v>95</v>
      </c>
      <c r="G212" s="12" t="s">
        <v>96</v>
      </c>
      <c r="H212" s="12"/>
      <c r="I212" s="2"/>
      <c r="J212" s="2"/>
      <c r="K212" s="2"/>
      <c r="L212" s="2"/>
      <c r="M212" s="2"/>
      <c r="N212" s="2"/>
      <c r="O212" s="2"/>
      <c r="P212" s="3"/>
      <c r="Q212" s="4"/>
      <c r="R212" s="4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49" ht="15.75" thickBot="1">
      <c r="A213" s="1"/>
      <c r="B213" s="18" t="s">
        <v>16</v>
      </c>
      <c r="C213" s="18" t="s">
        <v>16</v>
      </c>
      <c r="D213" s="19"/>
      <c r="E213" s="18"/>
      <c r="F213" s="18"/>
      <c r="G213" s="18" t="s">
        <v>66</v>
      </c>
      <c r="H213" s="18" t="s">
        <v>28</v>
      </c>
      <c r="I213" s="2"/>
      <c r="J213" s="2"/>
      <c r="K213" s="2"/>
      <c r="L213" s="2"/>
      <c r="M213" s="2"/>
      <c r="N213" s="2"/>
      <c r="O213" s="2"/>
      <c r="P213" s="3"/>
      <c r="Q213" s="4"/>
      <c r="R213" s="4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 ht="15.75" thickTop="1">
      <c r="A214" s="1"/>
      <c r="B214" s="1" t="str">
        <f aca="true" t="shared" si="58" ref="B214:D233">B108</f>
        <v>    1</v>
      </c>
      <c r="C214" s="1" t="str">
        <f t="shared" si="58"/>
        <v>Product 1</v>
      </c>
      <c r="D214" s="49" t="str">
        <f t="shared" si="58"/>
        <v>m2</v>
      </c>
      <c r="E214" s="41">
        <v>6</v>
      </c>
      <c r="F214" s="22">
        <f aca="true" t="shared" si="59" ref="F214:F233">E134</f>
        <v>10</v>
      </c>
      <c r="G214" s="22">
        <f aca="true" t="shared" si="60" ref="G214:G233">F214-E214</f>
        <v>4</v>
      </c>
      <c r="H214" s="6">
        <f aca="true" t="shared" si="61" ref="H214:H233">IF(F214=0,0,+G214/F214)</f>
        <v>0.4</v>
      </c>
      <c r="I214" s="2"/>
      <c r="J214" s="2"/>
      <c r="K214" s="2"/>
      <c r="L214" s="2"/>
      <c r="M214" s="2"/>
      <c r="N214" s="2"/>
      <c r="O214" s="2"/>
      <c r="P214" s="3"/>
      <c r="Q214" s="4"/>
      <c r="R214" s="4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ht="15">
      <c r="A215" s="1"/>
      <c r="B215" s="2" t="str">
        <f t="shared" si="58"/>
        <v>    2</v>
      </c>
      <c r="C215" s="2" t="str">
        <f t="shared" si="58"/>
        <v>Product 2</v>
      </c>
      <c r="D215" s="49" t="str">
        <f t="shared" si="58"/>
        <v>m2</v>
      </c>
      <c r="E215" s="41">
        <v>21</v>
      </c>
      <c r="F215" s="22">
        <f t="shared" si="59"/>
        <v>35</v>
      </c>
      <c r="G215" s="22">
        <f t="shared" si="60"/>
        <v>14</v>
      </c>
      <c r="H215" s="6">
        <f t="shared" si="61"/>
        <v>0.4</v>
      </c>
      <c r="I215" s="2"/>
      <c r="J215" s="2"/>
      <c r="K215" s="2"/>
      <c r="L215" s="2"/>
      <c r="M215" s="2"/>
      <c r="N215" s="2"/>
      <c r="O215" s="2"/>
      <c r="P215" s="3"/>
      <c r="Q215" s="4"/>
      <c r="R215" s="4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ht="15">
      <c r="A216" s="1"/>
      <c r="B216" s="2" t="str">
        <f t="shared" si="58"/>
        <v>    3</v>
      </c>
      <c r="C216" s="2" t="str">
        <f t="shared" si="58"/>
        <v>Product 3</v>
      </c>
      <c r="D216" s="49" t="str">
        <f t="shared" si="58"/>
        <v>kg</v>
      </c>
      <c r="E216" s="41">
        <v>4</v>
      </c>
      <c r="F216" s="22">
        <f t="shared" si="59"/>
        <v>8</v>
      </c>
      <c r="G216" s="22">
        <f t="shared" si="60"/>
        <v>4</v>
      </c>
      <c r="H216" s="6">
        <f t="shared" si="61"/>
        <v>0.5</v>
      </c>
      <c r="I216" s="2"/>
      <c r="J216" s="2"/>
      <c r="K216" s="2"/>
      <c r="L216" s="2"/>
      <c r="M216" s="2"/>
      <c r="N216" s="2"/>
      <c r="O216" s="2"/>
      <c r="P216" s="3"/>
      <c r="Q216" s="4"/>
      <c r="R216" s="4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ht="15">
      <c r="A217" s="1"/>
      <c r="B217" s="2" t="str">
        <f t="shared" si="58"/>
        <v>    4</v>
      </c>
      <c r="C217" s="2" t="str">
        <f t="shared" si="58"/>
        <v>Product 4</v>
      </c>
      <c r="D217" s="49" t="str">
        <f t="shared" si="58"/>
        <v>m2</v>
      </c>
      <c r="E217" s="41">
        <v>8</v>
      </c>
      <c r="F217" s="22">
        <f t="shared" si="59"/>
        <v>10</v>
      </c>
      <c r="G217" s="22">
        <f t="shared" si="60"/>
        <v>2</v>
      </c>
      <c r="H217" s="6">
        <f t="shared" si="61"/>
        <v>0.2</v>
      </c>
      <c r="I217" s="2"/>
      <c r="J217" s="2"/>
      <c r="K217" s="2"/>
      <c r="L217" s="2"/>
      <c r="M217" s="2"/>
      <c r="N217" s="2"/>
      <c r="O217" s="2"/>
      <c r="P217" s="3"/>
      <c r="Q217" s="4"/>
      <c r="R217" s="4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ht="15">
      <c r="A218" s="1"/>
      <c r="B218" s="2" t="str">
        <f t="shared" si="58"/>
        <v>    5</v>
      </c>
      <c r="C218" s="2" t="str">
        <f t="shared" si="58"/>
        <v>Product 5</v>
      </c>
      <c r="D218" s="49" t="str">
        <f t="shared" si="58"/>
        <v>m2</v>
      </c>
      <c r="E218" s="41">
        <v>10</v>
      </c>
      <c r="F218" s="22">
        <f t="shared" si="59"/>
        <v>15</v>
      </c>
      <c r="G218" s="22">
        <f t="shared" si="60"/>
        <v>5</v>
      </c>
      <c r="H218" s="6">
        <f t="shared" si="61"/>
        <v>0.3333333333333333</v>
      </c>
      <c r="I218" s="2"/>
      <c r="J218" s="2"/>
      <c r="K218" s="2"/>
      <c r="L218" s="2"/>
      <c r="M218" s="2"/>
      <c r="N218" s="2"/>
      <c r="O218" s="2"/>
      <c r="P218" s="3"/>
      <c r="Q218" s="4"/>
      <c r="R218" s="4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ht="15">
      <c r="A219" s="1"/>
      <c r="B219" s="2" t="str">
        <f t="shared" si="58"/>
        <v>    6</v>
      </c>
      <c r="C219" s="2" t="str">
        <f t="shared" si="58"/>
        <v>Product 6</v>
      </c>
      <c r="D219" s="49" t="str">
        <f t="shared" si="58"/>
        <v>kg</v>
      </c>
      <c r="E219" s="41">
        <v>15</v>
      </c>
      <c r="F219" s="22">
        <f t="shared" si="59"/>
        <v>20</v>
      </c>
      <c r="G219" s="22">
        <f t="shared" si="60"/>
        <v>5</v>
      </c>
      <c r="H219" s="6">
        <f t="shared" si="61"/>
        <v>0.25</v>
      </c>
      <c r="I219" s="2"/>
      <c r="J219" s="2"/>
      <c r="K219" s="2"/>
      <c r="L219" s="2"/>
      <c r="M219" s="2"/>
      <c r="N219" s="2"/>
      <c r="O219" s="2"/>
      <c r="P219" s="3"/>
      <c r="Q219" s="4"/>
      <c r="R219" s="4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ht="15">
      <c r="A220" s="1"/>
      <c r="B220" s="2" t="str">
        <f t="shared" si="58"/>
        <v>    7</v>
      </c>
      <c r="C220" s="2" t="str">
        <f t="shared" si="58"/>
        <v>Product 7</v>
      </c>
      <c r="D220" s="49" t="str">
        <f t="shared" si="58"/>
        <v>kg</v>
      </c>
      <c r="E220" s="41">
        <v>5</v>
      </c>
      <c r="F220" s="22">
        <f t="shared" si="59"/>
        <v>25</v>
      </c>
      <c r="G220" s="22">
        <f t="shared" si="60"/>
        <v>20</v>
      </c>
      <c r="H220" s="6">
        <f t="shared" si="61"/>
        <v>0.8</v>
      </c>
      <c r="I220" s="2"/>
      <c r="J220" s="2"/>
      <c r="K220" s="2"/>
      <c r="L220" s="2"/>
      <c r="M220" s="2"/>
      <c r="N220" s="2"/>
      <c r="O220" s="2"/>
      <c r="P220" s="3"/>
      <c r="Q220" s="4"/>
      <c r="R220" s="4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ht="15">
      <c r="A221" s="1"/>
      <c r="B221" s="2" t="str">
        <f t="shared" si="58"/>
        <v>    8</v>
      </c>
      <c r="C221" s="2" t="str">
        <f t="shared" si="58"/>
        <v>Product 8</v>
      </c>
      <c r="D221" s="49" t="str">
        <f t="shared" si="58"/>
        <v>m2</v>
      </c>
      <c r="E221" s="41">
        <v>3</v>
      </c>
      <c r="F221" s="22">
        <f t="shared" si="59"/>
        <v>15</v>
      </c>
      <c r="G221" s="22">
        <f t="shared" si="60"/>
        <v>12</v>
      </c>
      <c r="H221" s="6">
        <f t="shared" si="61"/>
        <v>0.8</v>
      </c>
      <c r="I221" s="2"/>
      <c r="J221" s="2"/>
      <c r="K221" s="2"/>
      <c r="L221" s="2"/>
      <c r="M221" s="2"/>
      <c r="N221" s="2"/>
      <c r="O221" s="2"/>
      <c r="P221" s="3"/>
      <c r="Q221" s="4"/>
      <c r="R221" s="4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ht="15">
      <c r="A222" s="1"/>
      <c r="B222" s="2" t="str">
        <f t="shared" si="58"/>
        <v>    9</v>
      </c>
      <c r="C222" s="2" t="str">
        <f t="shared" si="58"/>
        <v>Product 9</v>
      </c>
      <c r="D222" s="49" t="str">
        <f t="shared" si="58"/>
        <v>kg</v>
      </c>
      <c r="E222" s="41">
        <v>4</v>
      </c>
      <c r="F222" s="22">
        <f t="shared" si="59"/>
        <v>20</v>
      </c>
      <c r="G222" s="22">
        <f t="shared" si="60"/>
        <v>16</v>
      </c>
      <c r="H222" s="6">
        <f t="shared" si="61"/>
        <v>0.8</v>
      </c>
      <c r="I222" s="2"/>
      <c r="J222" s="2"/>
      <c r="K222" s="2"/>
      <c r="L222" s="2"/>
      <c r="M222" s="2"/>
      <c r="N222" s="2"/>
      <c r="O222" s="2"/>
      <c r="P222" s="3"/>
      <c r="Q222" s="4"/>
      <c r="R222" s="4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ht="15">
      <c r="A223" s="1"/>
      <c r="B223" s="2" t="str">
        <f t="shared" si="58"/>
        <v>   10</v>
      </c>
      <c r="C223" s="2" t="str">
        <f t="shared" si="58"/>
        <v> </v>
      </c>
      <c r="D223" s="49" t="str">
        <f t="shared" si="58"/>
        <v>m2</v>
      </c>
      <c r="E223" s="41">
        <v>0</v>
      </c>
      <c r="F223" s="22">
        <f t="shared" si="59"/>
        <v>0</v>
      </c>
      <c r="G223" s="22">
        <f t="shared" si="60"/>
        <v>0</v>
      </c>
      <c r="H223" s="6">
        <f t="shared" si="61"/>
        <v>0</v>
      </c>
      <c r="I223" s="2"/>
      <c r="J223" s="2"/>
      <c r="K223" s="2"/>
      <c r="L223" s="2"/>
      <c r="M223" s="2"/>
      <c r="N223" s="2"/>
      <c r="O223" s="2"/>
      <c r="P223" s="3"/>
      <c r="Q223" s="4"/>
      <c r="R223" s="4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ht="15">
      <c r="A224" s="1"/>
      <c r="B224" s="2" t="str">
        <f t="shared" si="58"/>
        <v>   11</v>
      </c>
      <c r="C224" s="2" t="str">
        <f t="shared" si="58"/>
        <v> </v>
      </c>
      <c r="D224" s="49" t="str">
        <f t="shared" si="58"/>
        <v>m2</v>
      </c>
      <c r="E224" s="41">
        <v>0</v>
      </c>
      <c r="F224" s="22">
        <f t="shared" si="59"/>
        <v>0</v>
      </c>
      <c r="G224" s="22">
        <f t="shared" si="60"/>
        <v>0</v>
      </c>
      <c r="H224" s="6">
        <f t="shared" si="61"/>
        <v>0</v>
      </c>
      <c r="I224" s="2"/>
      <c r="J224" s="2"/>
      <c r="K224" s="2"/>
      <c r="L224" s="2"/>
      <c r="M224" s="2"/>
      <c r="N224" s="2"/>
      <c r="O224" s="2"/>
      <c r="P224" s="3"/>
      <c r="Q224" s="4"/>
      <c r="R224" s="4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ht="15">
      <c r="A225" s="1"/>
      <c r="B225" s="2" t="str">
        <f t="shared" si="58"/>
        <v>   12</v>
      </c>
      <c r="C225" s="2" t="str">
        <f t="shared" si="58"/>
        <v> </v>
      </c>
      <c r="D225" s="49" t="str">
        <f t="shared" si="58"/>
        <v>m2</v>
      </c>
      <c r="E225" s="41">
        <v>0</v>
      </c>
      <c r="F225" s="22">
        <f t="shared" si="59"/>
        <v>0</v>
      </c>
      <c r="G225" s="22">
        <f t="shared" si="60"/>
        <v>0</v>
      </c>
      <c r="H225" s="6">
        <f t="shared" si="61"/>
        <v>0</v>
      </c>
      <c r="I225" s="2"/>
      <c r="J225" s="2"/>
      <c r="K225" s="2"/>
      <c r="L225" s="2"/>
      <c r="M225" s="2"/>
      <c r="N225" s="2"/>
      <c r="O225" s="2"/>
      <c r="P225" s="3"/>
      <c r="Q225" s="4"/>
      <c r="R225" s="4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ht="15">
      <c r="A226" s="1"/>
      <c r="B226" s="2" t="str">
        <f t="shared" si="58"/>
        <v>   13</v>
      </c>
      <c r="C226" s="2" t="str">
        <f t="shared" si="58"/>
        <v> </v>
      </c>
      <c r="D226" s="49" t="str">
        <f t="shared" si="58"/>
        <v>m2</v>
      </c>
      <c r="E226" s="41">
        <v>0</v>
      </c>
      <c r="F226" s="22">
        <f t="shared" si="59"/>
        <v>0</v>
      </c>
      <c r="G226" s="22">
        <f t="shared" si="60"/>
        <v>0</v>
      </c>
      <c r="H226" s="6">
        <f t="shared" si="61"/>
        <v>0</v>
      </c>
      <c r="I226" s="2"/>
      <c r="J226" s="2"/>
      <c r="K226" s="2"/>
      <c r="L226" s="2"/>
      <c r="M226" s="2"/>
      <c r="N226" s="2"/>
      <c r="O226" s="2"/>
      <c r="P226" s="3"/>
      <c r="Q226" s="4"/>
      <c r="R226" s="4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ht="15">
      <c r="A227" s="1"/>
      <c r="B227" s="2" t="str">
        <f t="shared" si="58"/>
        <v>   14</v>
      </c>
      <c r="C227" s="2" t="str">
        <f t="shared" si="58"/>
        <v> </v>
      </c>
      <c r="D227" s="49" t="str">
        <f t="shared" si="58"/>
        <v>m2</v>
      </c>
      <c r="E227" s="41">
        <v>0</v>
      </c>
      <c r="F227" s="22">
        <f t="shared" si="59"/>
        <v>0</v>
      </c>
      <c r="G227" s="22">
        <f t="shared" si="60"/>
        <v>0</v>
      </c>
      <c r="H227" s="6">
        <f t="shared" si="61"/>
        <v>0</v>
      </c>
      <c r="I227" s="2"/>
      <c r="J227" s="2"/>
      <c r="K227" s="2"/>
      <c r="L227" s="2"/>
      <c r="M227" s="2"/>
      <c r="N227" s="2"/>
      <c r="O227" s="2"/>
      <c r="P227" s="3"/>
      <c r="Q227" s="4"/>
      <c r="R227" s="4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ht="15">
      <c r="A228" s="1"/>
      <c r="B228" s="2" t="str">
        <f t="shared" si="58"/>
        <v>   15</v>
      </c>
      <c r="C228" s="2" t="str">
        <f t="shared" si="58"/>
        <v> </v>
      </c>
      <c r="D228" s="49" t="str">
        <f t="shared" si="58"/>
        <v>m2</v>
      </c>
      <c r="E228" s="41">
        <v>0</v>
      </c>
      <c r="F228" s="22">
        <f t="shared" si="59"/>
        <v>0</v>
      </c>
      <c r="G228" s="22">
        <f t="shared" si="60"/>
        <v>0</v>
      </c>
      <c r="H228" s="6">
        <f t="shared" si="61"/>
        <v>0</v>
      </c>
      <c r="I228" s="2"/>
      <c r="J228" s="2"/>
      <c r="K228" s="2"/>
      <c r="L228" s="2"/>
      <c r="M228" s="2"/>
      <c r="N228" s="2"/>
      <c r="O228" s="2"/>
      <c r="P228" s="3"/>
      <c r="Q228" s="4"/>
      <c r="R228" s="4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ht="15">
      <c r="A229" s="1"/>
      <c r="B229" s="2" t="str">
        <f t="shared" si="58"/>
        <v>   16</v>
      </c>
      <c r="C229" s="2" t="str">
        <f t="shared" si="58"/>
        <v> </v>
      </c>
      <c r="D229" s="49" t="str">
        <f t="shared" si="58"/>
        <v>m2</v>
      </c>
      <c r="E229" s="41">
        <v>0</v>
      </c>
      <c r="F229" s="22">
        <f t="shared" si="59"/>
        <v>0</v>
      </c>
      <c r="G229" s="22">
        <f t="shared" si="60"/>
        <v>0</v>
      </c>
      <c r="H229" s="6">
        <f t="shared" si="61"/>
        <v>0</v>
      </c>
      <c r="I229" s="2"/>
      <c r="J229" s="2"/>
      <c r="K229" s="2"/>
      <c r="L229" s="2"/>
      <c r="M229" s="2"/>
      <c r="N229" s="2"/>
      <c r="O229" s="2"/>
      <c r="P229" s="3"/>
      <c r="Q229" s="4"/>
      <c r="R229" s="4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ht="15">
      <c r="A230" s="1"/>
      <c r="B230" s="2" t="str">
        <f t="shared" si="58"/>
        <v>   17</v>
      </c>
      <c r="C230" s="2" t="str">
        <f t="shared" si="58"/>
        <v> </v>
      </c>
      <c r="D230" s="49" t="str">
        <f t="shared" si="58"/>
        <v>m2</v>
      </c>
      <c r="E230" s="41">
        <v>0</v>
      </c>
      <c r="F230" s="22">
        <f t="shared" si="59"/>
        <v>0</v>
      </c>
      <c r="G230" s="22">
        <f t="shared" si="60"/>
        <v>0</v>
      </c>
      <c r="H230" s="6">
        <f t="shared" si="61"/>
        <v>0</v>
      </c>
      <c r="I230" s="2"/>
      <c r="J230" s="2"/>
      <c r="K230" s="2"/>
      <c r="L230" s="2"/>
      <c r="M230" s="2"/>
      <c r="N230" s="2"/>
      <c r="O230" s="2"/>
      <c r="P230" s="3"/>
      <c r="Q230" s="4"/>
      <c r="R230" s="4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ht="15">
      <c r="A231" s="1"/>
      <c r="B231" s="2" t="str">
        <f t="shared" si="58"/>
        <v>   18</v>
      </c>
      <c r="C231" s="2" t="str">
        <f t="shared" si="58"/>
        <v> </v>
      </c>
      <c r="D231" s="49" t="str">
        <f t="shared" si="58"/>
        <v>m2</v>
      </c>
      <c r="E231" s="41">
        <v>0</v>
      </c>
      <c r="F231" s="22">
        <f t="shared" si="59"/>
        <v>0</v>
      </c>
      <c r="G231" s="22">
        <f t="shared" si="60"/>
        <v>0</v>
      </c>
      <c r="H231" s="6">
        <f t="shared" si="61"/>
        <v>0</v>
      </c>
      <c r="I231" s="2"/>
      <c r="J231" s="2"/>
      <c r="K231" s="2"/>
      <c r="L231" s="2"/>
      <c r="M231" s="2"/>
      <c r="N231" s="2"/>
      <c r="O231" s="2"/>
      <c r="P231" s="3"/>
      <c r="Q231" s="4"/>
      <c r="R231" s="4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ht="15">
      <c r="A232" s="1"/>
      <c r="B232" s="2" t="str">
        <f t="shared" si="58"/>
        <v>   19</v>
      </c>
      <c r="C232" s="2" t="str">
        <f t="shared" si="58"/>
        <v> </v>
      </c>
      <c r="D232" s="49" t="str">
        <f t="shared" si="58"/>
        <v>m2</v>
      </c>
      <c r="E232" s="41">
        <v>0</v>
      </c>
      <c r="F232" s="22">
        <f t="shared" si="59"/>
        <v>0</v>
      </c>
      <c r="G232" s="22">
        <f t="shared" si="60"/>
        <v>0</v>
      </c>
      <c r="H232" s="6">
        <f t="shared" si="61"/>
        <v>0</v>
      </c>
      <c r="I232" s="2"/>
      <c r="J232" s="2"/>
      <c r="K232" s="2"/>
      <c r="L232" s="2"/>
      <c r="M232" s="2"/>
      <c r="N232" s="2"/>
      <c r="O232" s="2"/>
      <c r="P232" s="3"/>
      <c r="Q232" s="4"/>
      <c r="R232" s="4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ht="15.75" thickBot="1">
      <c r="A233" s="1"/>
      <c r="B233" s="18" t="str">
        <f t="shared" si="58"/>
        <v>   20</v>
      </c>
      <c r="C233" s="18" t="str">
        <f t="shared" si="58"/>
        <v> </v>
      </c>
      <c r="D233" s="19" t="str">
        <f t="shared" si="58"/>
        <v>m2</v>
      </c>
      <c r="E233" s="42">
        <v>0</v>
      </c>
      <c r="F233" s="23">
        <f t="shared" si="59"/>
        <v>0</v>
      </c>
      <c r="G233" s="23">
        <f t="shared" si="60"/>
        <v>0</v>
      </c>
      <c r="H233" s="36">
        <f t="shared" si="61"/>
        <v>0</v>
      </c>
      <c r="I233" s="2"/>
      <c r="J233" s="2"/>
      <c r="K233" s="2"/>
      <c r="L233" s="2"/>
      <c r="M233" s="2"/>
      <c r="N233" s="2"/>
      <c r="O233" s="2"/>
      <c r="P233" s="3"/>
      <c r="Q233" s="4"/>
      <c r="R233" s="4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 ht="15.75" thickTop="1">
      <c r="A234" s="1"/>
      <c r="B234" s="1"/>
      <c r="C234" s="1"/>
      <c r="D234" s="49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3"/>
      <c r="Q234" s="4"/>
      <c r="R234" s="4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ht="15">
      <c r="A235" s="1"/>
      <c r="B235" s="1"/>
      <c r="C235" s="1"/>
      <c r="D235" s="49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3"/>
      <c r="Q235" s="4"/>
      <c r="R235" s="4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 ht="15">
      <c r="A236" s="1"/>
      <c r="B236" s="2"/>
      <c r="C236" s="7" t="s">
        <v>97</v>
      </c>
      <c r="D236" s="4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4"/>
      <c r="R236" s="4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 ht="15.75" thickBot="1">
      <c r="A237" s="1"/>
      <c r="B237" s="2"/>
      <c r="C237" s="2"/>
      <c r="D237" s="49"/>
      <c r="E237" s="2"/>
      <c r="F237" s="2"/>
      <c r="G237" s="2"/>
      <c r="H237" s="2"/>
      <c r="I237" s="2" t="str">
        <f>I3</f>
        <v> EUR</v>
      </c>
      <c r="J237" s="2"/>
      <c r="K237" s="2"/>
      <c r="L237" s="2"/>
      <c r="M237" s="2"/>
      <c r="N237" s="2"/>
      <c r="O237" s="2"/>
      <c r="P237" s="3"/>
      <c r="Q237" s="4"/>
      <c r="R237" s="4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 ht="16.5" thickBot="1" thickTop="1">
      <c r="A238" s="1"/>
      <c r="B238" s="9" t="str">
        <f>B4</f>
        <v> No.</v>
      </c>
      <c r="C238" s="9" t="str">
        <f>C4</f>
        <v>      Description</v>
      </c>
      <c r="D238" s="10" t="str">
        <f>D135</f>
        <v>m2</v>
      </c>
      <c r="E238" s="11">
        <f aca="true" t="shared" si="62" ref="E238:L238">E4</f>
        <v>1</v>
      </c>
      <c r="F238" s="11">
        <f t="shared" si="62"/>
        <v>2</v>
      </c>
      <c r="G238" s="11">
        <f t="shared" si="62"/>
        <v>3</v>
      </c>
      <c r="H238" s="11">
        <f t="shared" si="62"/>
        <v>4</v>
      </c>
      <c r="I238" s="11">
        <f t="shared" si="62"/>
        <v>5</v>
      </c>
      <c r="J238" s="11">
        <f t="shared" si="62"/>
        <v>6</v>
      </c>
      <c r="K238" s="11">
        <f t="shared" si="62"/>
        <v>7</v>
      </c>
      <c r="L238" s="11">
        <f t="shared" si="62"/>
        <v>8</v>
      </c>
      <c r="M238" s="9" t="str">
        <f>M158</f>
        <v>  Average</v>
      </c>
      <c r="N238" s="2"/>
      <c r="O238" s="2"/>
      <c r="P238" s="3"/>
      <c r="Q238" s="4"/>
      <c r="R238" s="4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 ht="15.75" thickTop="1">
      <c r="A239" s="1"/>
      <c r="B239" s="1" t="str">
        <f aca="true" t="shared" si="63" ref="B239:B258">B108</f>
        <v>    1</v>
      </c>
      <c r="C239" s="1" t="str">
        <f aca="true" t="shared" si="64" ref="C239:D258">C214</f>
        <v>Product 1</v>
      </c>
      <c r="D239" s="49" t="str">
        <f t="shared" si="64"/>
        <v>m2</v>
      </c>
      <c r="E239" s="1">
        <f aca="true" t="shared" si="65" ref="E239:L239">E159*(E134-E265)</f>
        <v>160000</v>
      </c>
      <c r="F239" s="1">
        <f t="shared" si="65"/>
        <v>200000</v>
      </c>
      <c r="G239" s="1">
        <f t="shared" si="65"/>
        <v>240000</v>
      </c>
      <c r="H239" s="1">
        <f t="shared" si="65"/>
        <v>280000</v>
      </c>
      <c r="I239" s="1">
        <f t="shared" si="65"/>
        <v>320000</v>
      </c>
      <c r="J239" s="1">
        <f t="shared" si="65"/>
        <v>320000</v>
      </c>
      <c r="K239" s="1">
        <f t="shared" si="65"/>
        <v>320000</v>
      </c>
      <c r="L239" s="1">
        <f t="shared" si="65"/>
        <v>320000</v>
      </c>
      <c r="M239" s="1">
        <f aca="true" t="shared" si="66" ref="M239:M258">SUM(E239:L239)/$L$4</f>
        <v>270000</v>
      </c>
      <c r="N239" s="2"/>
      <c r="O239" s="2"/>
      <c r="P239" s="3"/>
      <c r="Q239" s="4"/>
      <c r="R239" s="4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:49" ht="15">
      <c r="A240" s="1"/>
      <c r="B240" s="2" t="str">
        <f t="shared" si="63"/>
        <v>    2</v>
      </c>
      <c r="C240" s="2" t="str">
        <f t="shared" si="64"/>
        <v>Product 2</v>
      </c>
      <c r="D240" s="49" t="str">
        <f t="shared" si="64"/>
        <v>m2</v>
      </c>
      <c r="E240" s="1">
        <f aca="true" t="shared" si="67" ref="E240:L240">E160*(E135-E266)</f>
        <v>1680000</v>
      </c>
      <c r="F240" s="1">
        <f t="shared" si="67"/>
        <v>1750000</v>
      </c>
      <c r="G240" s="1">
        <f t="shared" si="67"/>
        <v>1820000</v>
      </c>
      <c r="H240" s="1">
        <f t="shared" si="67"/>
        <v>1960000</v>
      </c>
      <c r="I240" s="1">
        <f t="shared" si="67"/>
        <v>2100000</v>
      </c>
      <c r="J240" s="1">
        <f t="shared" si="67"/>
        <v>2100000</v>
      </c>
      <c r="K240" s="1">
        <f t="shared" si="67"/>
        <v>2100000</v>
      </c>
      <c r="L240" s="1">
        <f t="shared" si="67"/>
        <v>2100000</v>
      </c>
      <c r="M240" s="1">
        <f t="shared" si="66"/>
        <v>1951250</v>
      </c>
      <c r="N240" s="2"/>
      <c r="O240" s="2"/>
      <c r="P240" s="3"/>
      <c r="Q240" s="4"/>
      <c r="R240" s="4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 ht="15">
      <c r="A241" s="1"/>
      <c r="B241" s="2" t="str">
        <f t="shared" si="63"/>
        <v>    3</v>
      </c>
      <c r="C241" s="2" t="str">
        <f t="shared" si="64"/>
        <v>Product 3</v>
      </c>
      <c r="D241" s="49" t="str">
        <f t="shared" si="64"/>
        <v>kg</v>
      </c>
      <c r="E241" s="1">
        <f aca="true" t="shared" si="68" ref="E241:L241">E161*(E136-E267)</f>
        <v>240000</v>
      </c>
      <c r="F241" s="1">
        <f t="shared" si="68"/>
        <v>280000</v>
      </c>
      <c r="G241" s="1">
        <f t="shared" si="68"/>
        <v>320000</v>
      </c>
      <c r="H241" s="1">
        <f t="shared" si="68"/>
        <v>400000</v>
      </c>
      <c r="I241" s="1">
        <f t="shared" si="68"/>
        <v>510000</v>
      </c>
      <c r="J241" s="1">
        <f t="shared" si="68"/>
        <v>510000</v>
      </c>
      <c r="K241" s="1">
        <f t="shared" si="68"/>
        <v>510000</v>
      </c>
      <c r="L241" s="1">
        <f t="shared" si="68"/>
        <v>510000</v>
      </c>
      <c r="M241" s="1">
        <f t="shared" si="66"/>
        <v>410000</v>
      </c>
      <c r="N241" s="2"/>
      <c r="O241" s="2"/>
      <c r="P241" s="3"/>
      <c r="Q241" s="4"/>
      <c r="R241" s="4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 ht="15">
      <c r="A242" s="1"/>
      <c r="B242" s="2" t="str">
        <f t="shared" si="63"/>
        <v>    4</v>
      </c>
      <c r="C242" s="2" t="str">
        <f t="shared" si="64"/>
        <v>Product 4</v>
      </c>
      <c r="D242" s="49" t="str">
        <f t="shared" si="64"/>
        <v>m2</v>
      </c>
      <c r="E242" s="1">
        <f aca="true" t="shared" si="69" ref="E242:L242">E162*(E137-E268)</f>
        <v>100000</v>
      </c>
      <c r="F242" s="1">
        <f t="shared" si="69"/>
        <v>140000</v>
      </c>
      <c r="G242" s="1">
        <f t="shared" si="69"/>
        <v>160000</v>
      </c>
      <c r="H242" s="1">
        <f t="shared" si="69"/>
        <v>240000</v>
      </c>
      <c r="I242" s="1">
        <f t="shared" si="69"/>
        <v>300000</v>
      </c>
      <c r="J242" s="1">
        <f t="shared" si="69"/>
        <v>300000</v>
      </c>
      <c r="K242" s="1">
        <f t="shared" si="69"/>
        <v>300000</v>
      </c>
      <c r="L242" s="1">
        <f t="shared" si="69"/>
        <v>300000</v>
      </c>
      <c r="M242" s="1">
        <f t="shared" si="66"/>
        <v>230000</v>
      </c>
      <c r="N242" s="2"/>
      <c r="O242" s="2"/>
      <c r="P242" s="3"/>
      <c r="Q242" s="4"/>
      <c r="R242" s="4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ht="15">
      <c r="A243" s="1"/>
      <c r="B243" s="2" t="str">
        <f t="shared" si="63"/>
        <v>    5</v>
      </c>
      <c r="C243" s="2" t="str">
        <f t="shared" si="64"/>
        <v>Product 5</v>
      </c>
      <c r="D243" s="49" t="str">
        <f t="shared" si="64"/>
        <v>m2</v>
      </c>
      <c r="E243" s="1">
        <f aca="true" t="shared" si="70" ref="E243:L243">E163*(E138-E269)</f>
        <v>125000</v>
      </c>
      <c r="F243" s="1">
        <f t="shared" si="70"/>
        <v>150000</v>
      </c>
      <c r="G243" s="1">
        <f t="shared" si="70"/>
        <v>175000</v>
      </c>
      <c r="H243" s="1">
        <f t="shared" si="70"/>
        <v>200000</v>
      </c>
      <c r="I243" s="1">
        <f t="shared" si="70"/>
        <v>225000</v>
      </c>
      <c r="J243" s="1">
        <f t="shared" si="70"/>
        <v>225000</v>
      </c>
      <c r="K243" s="1">
        <f t="shared" si="70"/>
        <v>225000</v>
      </c>
      <c r="L243" s="1">
        <f t="shared" si="70"/>
        <v>225000</v>
      </c>
      <c r="M243" s="1">
        <f t="shared" si="66"/>
        <v>193750</v>
      </c>
      <c r="N243" s="2"/>
      <c r="O243" s="2"/>
      <c r="P243" s="3"/>
      <c r="Q243" s="4"/>
      <c r="R243" s="4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:49" ht="15">
      <c r="A244" s="1"/>
      <c r="B244" s="2" t="str">
        <f t="shared" si="63"/>
        <v>    6</v>
      </c>
      <c r="C244" s="2" t="str">
        <f t="shared" si="64"/>
        <v>Product 6</v>
      </c>
      <c r="D244" s="49" t="str">
        <f t="shared" si="64"/>
        <v>kg</v>
      </c>
      <c r="E244" s="1">
        <f aca="true" t="shared" si="71" ref="E244:L244">E164*(E139-E270)</f>
        <v>175000</v>
      </c>
      <c r="F244" s="1">
        <f t="shared" si="71"/>
        <v>175000</v>
      </c>
      <c r="G244" s="1">
        <f t="shared" si="71"/>
        <v>200000</v>
      </c>
      <c r="H244" s="1">
        <f t="shared" si="71"/>
        <v>200000</v>
      </c>
      <c r="I244" s="1">
        <f t="shared" si="71"/>
        <v>250000</v>
      </c>
      <c r="J244" s="1">
        <f t="shared" si="71"/>
        <v>250000</v>
      </c>
      <c r="K244" s="1">
        <f t="shared" si="71"/>
        <v>250000</v>
      </c>
      <c r="L244" s="1">
        <f t="shared" si="71"/>
        <v>250000</v>
      </c>
      <c r="M244" s="1">
        <f t="shared" si="66"/>
        <v>218750</v>
      </c>
      <c r="N244" s="2"/>
      <c r="O244" s="2"/>
      <c r="P244" s="3"/>
      <c r="Q244" s="4"/>
      <c r="R244" s="4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 ht="15">
      <c r="A245" s="1"/>
      <c r="B245" s="2" t="str">
        <f t="shared" si="63"/>
        <v>    7</v>
      </c>
      <c r="C245" s="2" t="str">
        <f t="shared" si="64"/>
        <v>Product 7</v>
      </c>
      <c r="D245" s="49" t="str">
        <f t="shared" si="64"/>
        <v>kg</v>
      </c>
      <c r="E245" s="1">
        <f aca="true" t="shared" si="72" ref="E245:L245">E165*(E140-E271)</f>
        <v>200000</v>
      </c>
      <c r="F245" s="1">
        <f t="shared" si="72"/>
        <v>220000</v>
      </c>
      <c r="G245" s="1">
        <f t="shared" si="72"/>
        <v>240000</v>
      </c>
      <c r="H245" s="1">
        <f t="shared" si="72"/>
        <v>260000</v>
      </c>
      <c r="I245" s="1">
        <f t="shared" si="72"/>
        <v>280000</v>
      </c>
      <c r="J245" s="1">
        <f t="shared" si="72"/>
        <v>280000</v>
      </c>
      <c r="K245" s="1">
        <f t="shared" si="72"/>
        <v>280000</v>
      </c>
      <c r="L245" s="1">
        <f t="shared" si="72"/>
        <v>280000</v>
      </c>
      <c r="M245" s="1">
        <f t="shared" si="66"/>
        <v>255000</v>
      </c>
      <c r="N245" s="2"/>
      <c r="O245" s="2"/>
      <c r="P245" s="3"/>
      <c r="Q245" s="4"/>
      <c r="R245" s="4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1:49" ht="15">
      <c r="A246" s="1"/>
      <c r="B246" s="2" t="str">
        <f t="shared" si="63"/>
        <v>    8</v>
      </c>
      <c r="C246" s="2" t="str">
        <f t="shared" si="64"/>
        <v>Product 8</v>
      </c>
      <c r="D246" s="49" t="str">
        <f t="shared" si="64"/>
        <v>m2</v>
      </c>
      <c r="E246" s="1">
        <f aca="true" t="shared" si="73" ref="E246:L246">E166*(E141-E272)</f>
        <v>12000</v>
      </c>
      <c r="F246" s="1">
        <f t="shared" si="73"/>
        <v>24000</v>
      </c>
      <c r="G246" s="1">
        <f t="shared" si="73"/>
        <v>36000</v>
      </c>
      <c r="H246" s="1">
        <f t="shared" si="73"/>
        <v>48000</v>
      </c>
      <c r="I246" s="1">
        <f t="shared" si="73"/>
        <v>60000</v>
      </c>
      <c r="J246" s="1">
        <f t="shared" si="73"/>
        <v>60000</v>
      </c>
      <c r="K246" s="1">
        <f t="shared" si="73"/>
        <v>60000</v>
      </c>
      <c r="L246" s="1">
        <f t="shared" si="73"/>
        <v>60000</v>
      </c>
      <c r="M246" s="1">
        <f t="shared" si="66"/>
        <v>45000</v>
      </c>
      <c r="N246" s="2"/>
      <c r="O246" s="2"/>
      <c r="P246" s="3"/>
      <c r="Q246" s="4"/>
      <c r="R246" s="4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 ht="15">
      <c r="A247" s="1"/>
      <c r="B247" s="2" t="str">
        <f t="shared" si="63"/>
        <v>    9</v>
      </c>
      <c r="C247" s="2" t="str">
        <f t="shared" si="64"/>
        <v>Product 9</v>
      </c>
      <c r="D247" s="49" t="str">
        <f t="shared" si="64"/>
        <v>kg</v>
      </c>
      <c r="E247" s="1">
        <f aca="true" t="shared" si="74" ref="E247:L247">E167*(E142-E273)</f>
        <v>128000</v>
      </c>
      <c r="F247" s="1">
        <f t="shared" si="74"/>
        <v>144000</v>
      </c>
      <c r="G247" s="1">
        <f t="shared" si="74"/>
        <v>160000</v>
      </c>
      <c r="H247" s="1">
        <f t="shared" si="74"/>
        <v>176000</v>
      </c>
      <c r="I247" s="1">
        <f t="shared" si="74"/>
        <v>192000</v>
      </c>
      <c r="J247" s="1">
        <f t="shared" si="74"/>
        <v>192000</v>
      </c>
      <c r="K247" s="1">
        <f t="shared" si="74"/>
        <v>192000</v>
      </c>
      <c r="L247" s="1">
        <f t="shared" si="74"/>
        <v>192000</v>
      </c>
      <c r="M247" s="1">
        <f t="shared" si="66"/>
        <v>172000</v>
      </c>
      <c r="N247" s="2"/>
      <c r="O247" s="2"/>
      <c r="P247" s="3"/>
      <c r="Q247" s="4"/>
      <c r="R247" s="4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1:49" ht="15">
      <c r="A248" s="1"/>
      <c r="B248" s="2" t="str">
        <f t="shared" si="63"/>
        <v>   10</v>
      </c>
      <c r="C248" s="2" t="str">
        <f t="shared" si="64"/>
        <v> </v>
      </c>
      <c r="D248" s="49" t="str">
        <f t="shared" si="64"/>
        <v>m2</v>
      </c>
      <c r="E248" s="1">
        <f aca="true" t="shared" si="75" ref="E248:L248">E168*(E143-E274)</f>
        <v>0</v>
      </c>
      <c r="F248" s="1">
        <f t="shared" si="75"/>
        <v>0</v>
      </c>
      <c r="G248" s="1">
        <f t="shared" si="75"/>
        <v>0</v>
      </c>
      <c r="H248" s="1">
        <f t="shared" si="75"/>
        <v>0</v>
      </c>
      <c r="I248" s="1">
        <f t="shared" si="75"/>
        <v>0</v>
      </c>
      <c r="J248" s="1">
        <f t="shared" si="75"/>
        <v>0</v>
      </c>
      <c r="K248" s="1">
        <f t="shared" si="75"/>
        <v>0</v>
      </c>
      <c r="L248" s="1">
        <f t="shared" si="75"/>
        <v>0</v>
      </c>
      <c r="M248" s="1">
        <f t="shared" si="66"/>
        <v>0</v>
      </c>
      <c r="N248" s="2"/>
      <c r="O248" s="2"/>
      <c r="P248" s="3"/>
      <c r="Q248" s="4"/>
      <c r="R248" s="4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 ht="15">
      <c r="A249" s="1"/>
      <c r="B249" s="2" t="str">
        <f t="shared" si="63"/>
        <v>   11</v>
      </c>
      <c r="C249" s="2" t="str">
        <f t="shared" si="64"/>
        <v> </v>
      </c>
      <c r="D249" s="49" t="str">
        <f t="shared" si="64"/>
        <v>m2</v>
      </c>
      <c r="E249" s="1">
        <f aca="true" t="shared" si="76" ref="E249:L249">E169*(E144-E275)</f>
        <v>0</v>
      </c>
      <c r="F249" s="1">
        <f t="shared" si="76"/>
        <v>0</v>
      </c>
      <c r="G249" s="1">
        <f t="shared" si="76"/>
        <v>0</v>
      </c>
      <c r="H249" s="1">
        <f t="shared" si="76"/>
        <v>0</v>
      </c>
      <c r="I249" s="1">
        <f t="shared" si="76"/>
        <v>0</v>
      </c>
      <c r="J249" s="1">
        <f t="shared" si="76"/>
        <v>0</v>
      </c>
      <c r="K249" s="1">
        <f t="shared" si="76"/>
        <v>0</v>
      </c>
      <c r="L249" s="1">
        <f t="shared" si="76"/>
        <v>0</v>
      </c>
      <c r="M249" s="1">
        <f t="shared" si="66"/>
        <v>0</v>
      </c>
      <c r="N249" s="2"/>
      <c r="O249" s="2"/>
      <c r="P249" s="3"/>
      <c r="Q249" s="4"/>
      <c r="R249" s="4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1:49" ht="15">
      <c r="A250" s="1"/>
      <c r="B250" s="2" t="str">
        <f t="shared" si="63"/>
        <v>   12</v>
      </c>
      <c r="C250" s="2" t="str">
        <f t="shared" si="64"/>
        <v> </v>
      </c>
      <c r="D250" s="49" t="str">
        <f t="shared" si="64"/>
        <v>m2</v>
      </c>
      <c r="E250" s="1">
        <f aca="true" t="shared" si="77" ref="E250:L250">E170*(E145-E276)</f>
        <v>0</v>
      </c>
      <c r="F250" s="1">
        <f t="shared" si="77"/>
        <v>0</v>
      </c>
      <c r="G250" s="1">
        <f t="shared" si="77"/>
        <v>0</v>
      </c>
      <c r="H250" s="1">
        <f t="shared" si="77"/>
        <v>0</v>
      </c>
      <c r="I250" s="1">
        <f t="shared" si="77"/>
        <v>0</v>
      </c>
      <c r="J250" s="1">
        <f t="shared" si="77"/>
        <v>0</v>
      </c>
      <c r="K250" s="1">
        <f t="shared" si="77"/>
        <v>0</v>
      </c>
      <c r="L250" s="1">
        <f t="shared" si="77"/>
        <v>0</v>
      </c>
      <c r="M250" s="1">
        <f t="shared" si="66"/>
        <v>0</v>
      </c>
      <c r="N250" s="2"/>
      <c r="O250" s="2"/>
      <c r="P250" s="3"/>
      <c r="Q250" s="4"/>
      <c r="R250" s="4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 ht="15">
      <c r="A251" s="1"/>
      <c r="B251" s="2" t="str">
        <f t="shared" si="63"/>
        <v>   13</v>
      </c>
      <c r="C251" s="2" t="str">
        <f t="shared" si="64"/>
        <v> </v>
      </c>
      <c r="D251" s="49" t="str">
        <f t="shared" si="64"/>
        <v>m2</v>
      </c>
      <c r="E251" s="1">
        <f aca="true" t="shared" si="78" ref="E251:L251">E171*(E146-E277)</f>
        <v>0</v>
      </c>
      <c r="F251" s="1">
        <f t="shared" si="78"/>
        <v>0</v>
      </c>
      <c r="G251" s="1">
        <f t="shared" si="78"/>
        <v>0</v>
      </c>
      <c r="H251" s="1">
        <f t="shared" si="78"/>
        <v>0</v>
      </c>
      <c r="I251" s="1">
        <f t="shared" si="78"/>
        <v>0</v>
      </c>
      <c r="J251" s="1">
        <f t="shared" si="78"/>
        <v>0</v>
      </c>
      <c r="K251" s="1">
        <f t="shared" si="78"/>
        <v>0</v>
      </c>
      <c r="L251" s="1">
        <f t="shared" si="78"/>
        <v>0</v>
      </c>
      <c r="M251" s="1">
        <f t="shared" si="66"/>
        <v>0</v>
      </c>
      <c r="N251" s="2"/>
      <c r="O251" s="2"/>
      <c r="P251" s="3"/>
      <c r="Q251" s="4"/>
      <c r="R251" s="4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1:49" ht="15">
      <c r="A252" s="1"/>
      <c r="B252" s="2" t="str">
        <f t="shared" si="63"/>
        <v>   14</v>
      </c>
      <c r="C252" s="2" t="str">
        <f t="shared" si="64"/>
        <v> </v>
      </c>
      <c r="D252" s="49" t="str">
        <f t="shared" si="64"/>
        <v>m2</v>
      </c>
      <c r="E252" s="1">
        <f aca="true" t="shared" si="79" ref="E252:L252">E172*(E147-E278)</f>
        <v>0</v>
      </c>
      <c r="F252" s="1">
        <f t="shared" si="79"/>
        <v>0</v>
      </c>
      <c r="G252" s="1">
        <f t="shared" si="79"/>
        <v>0</v>
      </c>
      <c r="H252" s="1">
        <f t="shared" si="79"/>
        <v>0</v>
      </c>
      <c r="I252" s="1">
        <f t="shared" si="79"/>
        <v>0</v>
      </c>
      <c r="J252" s="1">
        <f t="shared" si="79"/>
        <v>0</v>
      </c>
      <c r="K252" s="1">
        <f t="shared" si="79"/>
        <v>0</v>
      </c>
      <c r="L252" s="1">
        <f t="shared" si="79"/>
        <v>0</v>
      </c>
      <c r="M252" s="1">
        <f t="shared" si="66"/>
        <v>0</v>
      </c>
      <c r="N252" s="2"/>
      <c r="O252" s="2"/>
      <c r="P252" s="3"/>
      <c r="Q252" s="4"/>
      <c r="R252" s="4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 ht="15">
      <c r="A253" s="1"/>
      <c r="B253" s="2" t="str">
        <f t="shared" si="63"/>
        <v>   15</v>
      </c>
      <c r="C253" s="2" t="str">
        <f t="shared" si="64"/>
        <v> </v>
      </c>
      <c r="D253" s="49" t="str">
        <f t="shared" si="64"/>
        <v>m2</v>
      </c>
      <c r="E253" s="1">
        <f aca="true" t="shared" si="80" ref="E253:L253">E173*(E148-E279)</f>
        <v>0</v>
      </c>
      <c r="F253" s="1">
        <f t="shared" si="80"/>
        <v>0</v>
      </c>
      <c r="G253" s="1">
        <f t="shared" si="80"/>
        <v>0</v>
      </c>
      <c r="H253" s="1">
        <f t="shared" si="80"/>
        <v>0</v>
      </c>
      <c r="I253" s="1">
        <f t="shared" si="80"/>
        <v>0</v>
      </c>
      <c r="J253" s="1">
        <f t="shared" si="80"/>
        <v>0</v>
      </c>
      <c r="K253" s="1">
        <f t="shared" si="80"/>
        <v>0</v>
      </c>
      <c r="L253" s="1">
        <f t="shared" si="80"/>
        <v>0</v>
      </c>
      <c r="M253" s="1">
        <f t="shared" si="66"/>
        <v>0</v>
      </c>
      <c r="N253" s="2"/>
      <c r="O253" s="2"/>
      <c r="P253" s="3"/>
      <c r="Q253" s="4"/>
      <c r="R253" s="4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1:49" ht="15">
      <c r="A254" s="1"/>
      <c r="B254" s="2" t="str">
        <f t="shared" si="63"/>
        <v>   16</v>
      </c>
      <c r="C254" s="2" t="str">
        <f t="shared" si="64"/>
        <v> </v>
      </c>
      <c r="D254" s="49" t="str">
        <f t="shared" si="64"/>
        <v>m2</v>
      </c>
      <c r="E254" s="1">
        <f aca="true" t="shared" si="81" ref="E254:L254">E174*(E149-E280)</f>
        <v>0</v>
      </c>
      <c r="F254" s="1">
        <f t="shared" si="81"/>
        <v>0</v>
      </c>
      <c r="G254" s="1">
        <f t="shared" si="81"/>
        <v>0</v>
      </c>
      <c r="H254" s="1">
        <f t="shared" si="81"/>
        <v>0</v>
      </c>
      <c r="I254" s="1">
        <f t="shared" si="81"/>
        <v>0</v>
      </c>
      <c r="J254" s="1">
        <f t="shared" si="81"/>
        <v>0</v>
      </c>
      <c r="K254" s="1">
        <f t="shared" si="81"/>
        <v>0</v>
      </c>
      <c r="L254" s="1">
        <f t="shared" si="81"/>
        <v>0</v>
      </c>
      <c r="M254" s="1">
        <f t="shared" si="66"/>
        <v>0</v>
      </c>
      <c r="N254" s="2"/>
      <c r="O254" s="2"/>
      <c r="P254" s="3"/>
      <c r="Q254" s="4"/>
      <c r="R254" s="4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 ht="15">
      <c r="A255" s="1"/>
      <c r="B255" s="2" t="str">
        <f t="shared" si="63"/>
        <v>   17</v>
      </c>
      <c r="C255" s="2" t="str">
        <f t="shared" si="64"/>
        <v> </v>
      </c>
      <c r="D255" s="49" t="str">
        <f t="shared" si="64"/>
        <v>m2</v>
      </c>
      <c r="E255" s="1">
        <f aca="true" t="shared" si="82" ref="E255:L255">E175*(E150-E281)</f>
        <v>0</v>
      </c>
      <c r="F255" s="1">
        <f t="shared" si="82"/>
        <v>0</v>
      </c>
      <c r="G255" s="1">
        <f t="shared" si="82"/>
        <v>0</v>
      </c>
      <c r="H255" s="1">
        <f t="shared" si="82"/>
        <v>0</v>
      </c>
      <c r="I255" s="1">
        <f t="shared" si="82"/>
        <v>0</v>
      </c>
      <c r="J255" s="1">
        <f t="shared" si="82"/>
        <v>0</v>
      </c>
      <c r="K255" s="1">
        <f t="shared" si="82"/>
        <v>0</v>
      </c>
      <c r="L255" s="1">
        <f t="shared" si="82"/>
        <v>0</v>
      </c>
      <c r="M255" s="1">
        <f t="shared" si="66"/>
        <v>0</v>
      </c>
      <c r="N255" s="2"/>
      <c r="O255" s="2"/>
      <c r="P255" s="3"/>
      <c r="Q255" s="4"/>
      <c r="R255" s="4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1:49" ht="15">
      <c r="A256" s="1"/>
      <c r="B256" s="2" t="str">
        <f t="shared" si="63"/>
        <v>   18</v>
      </c>
      <c r="C256" s="2" t="str">
        <f t="shared" si="64"/>
        <v> </v>
      </c>
      <c r="D256" s="49" t="str">
        <f t="shared" si="64"/>
        <v>m2</v>
      </c>
      <c r="E256" s="1">
        <f aca="true" t="shared" si="83" ref="E256:L256">E176*(E151-E282)</f>
        <v>0</v>
      </c>
      <c r="F256" s="1">
        <f t="shared" si="83"/>
        <v>0</v>
      </c>
      <c r="G256" s="1">
        <f t="shared" si="83"/>
        <v>0</v>
      </c>
      <c r="H256" s="1">
        <f t="shared" si="83"/>
        <v>0</v>
      </c>
      <c r="I256" s="1">
        <f t="shared" si="83"/>
        <v>0</v>
      </c>
      <c r="J256" s="1">
        <f t="shared" si="83"/>
        <v>0</v>
      </c>
      <c r="K256" s="1">
        <f t="shared" si="83"/>
        <v>0</v>
      </c>
      <c r="L256" s="1">
        <f t="shared" si="83"/>
        <v>0</v>
      </c>
      <c r="M256" s="1">
        <f t="shared" si="66"/>
        <v>0</v>
      </c>
      <c r="N256" s="2"/>
      <c r="O256" s="2"/>
      <c r="P256" s="3"/>
      <c r="Q256" s="4"/>
      <c r="R256" s="4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 ht="15">
      <c r="A257" s="1"/>
      <c r="B257" s="2" t="str">
        <f t="shared" si="63"/>
        <v>   19</v>
      </c>
      <c r="C257" s="2" t="str">
        <f t="shared" si="64"/>
        <v> </v>
      </c>
      <c r="D257" s="49" t="str">
        <f t="shared" si="64"/>
        <v>m2</v>
      </c>
      <c r="E257" s="1">
        <f aca="true" t="shared" si="84" ref="E257:L257">E177*(E152-E283)</f>
        <v>0</v>
      </c>
      <c r="F257" s="1">
        <f t="shared" si="84"/>
        <v>0</v>
      </c>
      <c r="G257" s="1">
        <f t="shared" si="84"/>
        <v>0</v>
      </c>
      <c r="H257" s="1">
        <f t="shared" si="84"/>
        <v>0</v>
      </c>
      <c r="I257" s="1">
        <f t="shared" si="84"/>
        <v>0</v>
      </c>
      <c r="J257" s="1">
        <f t="shared" si="84"/>
        <v>0</v>
      </c>
      <c r="K257" s="1">
        <f t="shared" si="84"/>
        <v>0</v>
      </c>
      <c r="L257" s="1">
        <f t="shared" si="84"/>
        <v>0</v>
      </c>
      <c r="M257" s="1">
        <f t="shared" si="66"/>
        <v>0</v>
      </c>
      <c r="N257" s="2"/>
      <c r="O257" s="2"/>
      <c r="P257" s="3"/>
      <c r="Q257" s="4"/>
      <c r="R257" s="4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ht="15.75" thickBot="1">
      <c r="A258" s="1"/>
      <c r="B258" s="14" t="str">
        <f t="shared" si="63"/>
        <v>   20</v>
      </c>
      <c r="C258" s="14" t="str">
        <f t="shared" si="64"/>
        <v> </v>
      </c>
      <c r="D258" s="50" t="str">
        <f t="shared" si="64"/>
        <v>m2</v>
      </c>
      <c r="E258" s="14">
        <f aca="true" t="shared" si="85" ref="E258:L258">E178*(E153-E284)</f>
        <v>0</v>
      </c>
      <c r="F258" s="14">
        <f t="shared" si="85"/>
        <v>0</v>
      </c>
      <c r="G258" s="14">
        <f t="shared" si="85"/>
        <v>0</v>
      </c>
      <c r="H258" s="14">
        <f t="shared" si="85"/>
        <v>0</v>
      </c>
      <c r="I258" s="14">
        <f t="shared" si="85"/>
        <v>0</v>
      </c>
      <c r="J258" s="14">
        <f t="shared" si="85"/>
        <v>0</v>
      </c>
      <c r="K258" s="14">
        <f t="shared" si="85"/>
        <v>0</v>
      </c>
      <c r="L258" s="14">
        <f t="shared" si="85"/>
        <v>0</v>
      </c>
      <c r="M258" s="14">
        <f t="shared" si="66"/>
        <v>0</v>
      </c>
      <c r="N258" s="2"/>
      <c r="O258" s="2"/>
      <c r="P258" s="3"/>
      <c r="Q258" s="4"/>
      <c r="R258" s="4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 ht="16.5" thickBot="1" thickTop="1">
      <c r="A259" s="1"/>
      <c r="B259" s="9"/>
      <c r="C259" s="10" t="s">
        <v>27</v>
      </c>
      <c r="D259" s="10"/>
      <c r="E259" s="9">
        <f aca="true" t="shared" si="86" ref="E259:M259">SUM(E239:E258)</f>
        <v>2820000</v>
      </c>
      <c r="F259" s="9">
        <f t="shared" si="86"/>
        <v>3083000</v>
      </c>
      <c r="G259" s="9">
        <f t="shared" si="86"/>
        <v>3351000</v>
      </c>
      <c r="H259" s="9">
        <f t="shared" si="86"/>
        <v>3764000</v>
      </c>
      <c r="I259" s="9">
        <f t="shared" si="86"/>
        <v>4237000</v>
      </c>
      <c r="J259" s="9">
        <f t="shared" si="86"/>
        <v>4237000</v>
      </c>
      <c r="K259" s="9">
        <f t="shared" si="86"/>
        <v>4237000</v>
      </c>
      <c r="L259" s="9">
        <f t="shared" si="86"/>
        <v>4237000</v>
      </c>
      <c r="M259" s="9">
        <f t="shared" si="86"/>
        <v>3745750</v>
      </c>
      <c r="N259" s="2"/>
      <c r="O259" s="2"/>
      <c r="P259" s="3"/>
      <c r="Q259" s="4"/>
      <c r="R259" s="4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1:49" ht="15.75" thickTop="1">
      <c r="A260" s="1"/>
      <c r="B260" s="1"/>
      <c r="C260" s="1"/>
      <c r="D260" s="49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3"/>
      <c r="Q260" s="4"/>
      <c r="R260" s="4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ht="15">
      <c r="A261" s="1"/>
      <c r="B261" s="1"/>
      <c r="C261" s="1"/>
      <c r="D261" s="49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3"/>
      <c r="Q261" s="4"/>
      <c r="R261" s="4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1:49" ht="15">
      <c r="A262" s="1"/>
      <c r="B262" s="2"/>
      <c r="C262" s="7" t="s">
        <v>98</v>
      </c>
      <c r="D262" s="4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4"/>
      <c r="R262" s="4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 ht="15.75" thickBot="1">
      <c r="A263" s="1"/>
      <c r="B263" s="2"/>
      <c r="C263" s="2"/>
      <c r="D263" s="49"/>
      <c r="E263" s="2"/>
      <c r="F263" s="2"/>
      <c r="G263" s="2"/>
      <c r="H263" s="2"/>
      <c r="I263" s="2" t="str">
        <f>I3</f>
        <v> EUR</v>
      </c>
      <c r="J263" s="2"/>
      <c r="K263" s="2"/>
      <c r="L263" s="2"/>
      <c r="M263" s="2"/>
      <c r="N263" s="2"/>
      <c r="O263" s="2"/>
      <c r="P263" s="3"/>
      <c r="Q263" s="4"/>
      <c r="R263" s="4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 ht="16.5" thickBot="1" thickTop="1">
      <c r="A264" s="1"/>
      <c r="B264" s="9" t="str">
        <f>B4</f>
        <v> No.</v>
      </c>
      <c r="C264" s="9" t="str">
        <f>C107</f>
        <v>   Description</v>
      </c>
      <c r="D264" s="10" t="str">
        <f>D107</f>
        <v>   Units</v>
      </c>
      <c r="E264" s="11">
        <f aca="true" t="shared" si="87" ref="E264:L264">E4</f>
        <v>1</v>
      </c>
      <c r="F264" s="11">
        <f t="shared" si="87"/>
        <v>2</v>
      </c>
      <c r="G264" s="11">
        <f t="shared" si="87"/>
        <v>3</v>
      </c>
      <c r="H264" s="11">
        <f t="shared" si="87"/>
        <v>4</v>
      </c>
      <c r="I264" s="11">
        <f t="shared" si="87"/>
        <v>5</v>
      </c>
      <c r="J264" s="11">
        <f t="shared" si="87"/>
        <v>6</v>
      </c>
      <c r="K264" s="11">
        <f t="shared" si="87"/>
        <v>7</v>
      </c>
      <c r="L264" s="11">
        <f t="shared" si="87"/>
        <v>8</v>
      </c>
      <c r="M264" s="9" t="str">
        <f>M238</f>
        <v>  Average</v>
      </c>
      <c r="N264" s="2"/>
      <c r="O264" s="2"/>
      <c r="P264" s="3"/>
      <c r="Q264" s="4"/>
      <c r="R264" s="4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 ht="15.75" thickTop="1">
      <c r="A265" s="1"/>
      <c r="B265" s="1" t="str">
        <f aca="true" t="shared" si="88" ref="B265:B284">B108</f>
        <v>    1</v>
      </c>
      <c r="C265" s="1" t="str">
        <f aca="true" t="shared" si="89" ref="C265:E284">C214</f>
        <v>Product 1</v>
      </c>
      <c r="D265" s="49" t="str">
        <f t="shared" si="89"/>
        <v>m2</v>
      </c>
      <c r="E265" s="22">
        <f t="shared" si="89"/>
        <v>6</v>
      </c>
      <c r="F265" s="22">
        <f aca="true" t="shared" si="90" ref="F265:L274">E265</f>
        <v>6</v>
      </c>
      <c r="G265" s="22">
        <f t="shared" si="90"/>
        <v>6</v>
      </c>
      <c r="H265" s="22">
        <f t="shared" si="90"/>
        <v>6</v>
      </c>
      <c r="I265" s="22">
        <f t="shared" si="90"/>
        <v>6</v>
      </c>
      <c r="J265" s="22">
        <f t="shared" si="90"/>
        <v>6</v>
      </c>
      <c r="K265" s="22">
        <f t="shared" si="90"/>
        <v>6</v>
      </c>
      <c r="L265" s="22">
        <f t="shared" si="90"/>
        <v>6</v>
      </c>
      <c r="M265" s="22">
        <f aca="true" t="shared" si="91" ref="M265:M284">SUM(E265:L265)/$L$4</f>
        <v>6</v>
      </c>
      <c r="N265" s="2"/>
      <c r="O265" s="2"/>
      <c r="P265" s="3"/>
      <c r="Q265" s="4"/>
      <c r="R265" s="4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1:49" ht="15">
      <c r="A266" s="1"/>
      <c r="B266" s="2" t="str">
        <f t="shared" si="88"/>
        <v>    2</v>
      </c>
      <c r="C266" s="1" t="str">
        <f t="shared" si="89"/>
        <v>Product 2</v>
      </c>
      <c r="D266" s="49" t="str">
        <f t="shared" si="89"/>
        <v>m2</v>
      </c>
      <c r="E266" s="22">
        <f t="shared" si="89"/>
        <v>21</v>
      </c>
      <c r="F266" s="22">
        <f t="shared" si="90"/>
        <v>21</v>
      </c>
      <c r="G266" s="22">
        <f t="shared" si="90"/>
        <v>21</v>
      </c>
      <c r="H266" s="22">
        <f t="shared" si="90"/>
        <v>21</v>
      </c>
      <c r="I266" s="22">
        <f t="shared" si="90"/>
        <v>21</v>
      </c>
      <c r="J266" s="22">
        <f t="shared" si="90"/>
        <v>21</v>
      </c>
      <c r="K266" s="22">
        <f t="shared" si="90"/>
        <v>21</v>
      </c>
      <c r="L266" s="22">
        <f t="shared" si="90"/>
        <v>21</v>
      </c>
      <c r="M266" s="22">
        <f t="shared" si="91"/>
        <v>21</v>
      </c>
      <c r="N266" s="2"/>
      <c r="O266" s="2"/>
      <c r="P266" s="3"/>
      <c r="Q266" s="4"/>
      <c r="R266" s="4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 ht="15">
      <c r="A267" s="1"/>
      <c r="B267" s="2" t="str">
        <f t="shared" si="88"/>
        <v>    3</v>
      </c>
      <c r="C267" s="1" t="str">
        <f t="shared" si="89"/>
        <v>Product 3</v>
      </c>
      <c r="D267" s="49" t="str">
        <f t="shared" si="89"/>
        <v>kg</v>
      </c>
      <c r="E267" s="22">
        <f t="shared" si="89"/>
        <v>4</v>
      </c>
      <c r="F267" s="22">
        <f t="shared" si="90"/>
        <v>4</v>
      </c>
      <c r="G267" s="22">
        <f t="shared" si="90"/>
        <v>4</v>
      </c>
      <c r="H267" s="22">
        <f t="shared" si="90"/>
        <v>4</v>
      </c>
      <c r="I267" s="22">
        <f t="shared" si="90"/>
        <v>4</v>
      </c>
      <c r="J267" s="22">
        <f t="shared" si="90"/>
        <v>4</v>
      </c>
      <c r="K267" s="22">
        <f t="shared" si="90"/>
        <v>4</v>
      </c>
      <c r="L267" s="22">
        <f t="shared" si="90"/>
        <v>4</v>
      </c>
      <c r="M267" s="22">
        <f t="shared" si="91"/>
        <v>4</v>
      </c>
      <c r="N267" s="2"/>
      <c r="O267" s="2"/>
      <c r="P267" s="3"/>
      <c r="Q267" s="4"/>
      <c r="R267" s="4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1:49" ht="15">
      <c r="A268" s="1"/>
      <c r="B268" s="2" t="str">
        <f t="shared" si="88"/>
        <v>    4</v>
      </c>
      <c r="C268" s="1" t="str">
        <f t="shared" si="89"/>
        <v>Product 4</v>
      </c>
      <c r="D268" s="49" t="str">
        <f t="shared" si="89"/>
        <v>m2</v>
      </c>
      <c r="E268" s="22">
        <f t="shared" si="89"/>
        <v>8</v>
      </c>
      <c r="F268" s="22">
        <f t="shared" si="90"/>
        <v>8</v>
      </c>
      <c r="G268" s="22">
        <f t="shared" si="90"/>
        <v>8</v>
      </c>
      <c r="H268" s="22">
        <f t="shared" si="90"/>
        <v>8</v>
      </c>
      <c r="I268" s="22">
        <f t="shared" si="90"/>
        <v>8</v>
      </c>
      <c r="J268" s="22">
        <f t="shared" si="90"/>
        <v>8</v>
      </c>
      <c r="K268" s="22">
        <f t="shared" si="90"/>
        <v>8</v>
      </c>
      <c r="L268" s="22">
        <f t="shared" si="90"/>
        <v>8</v>
      </c>
      <c r="M268" s="22">
        <f t="shared" si="91"/>
        <v>8</v>
      </c>
      <c r="N268" s="2"/>
      <c r="O268" s="2"/>
      <c r="P268" s="3"/>
      <c r="Q268" s="4"/>
      <c r="R268" s="4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 ht="15">
      <c r="A269" s="1"/>
      <c r="B269" s="2" t="str">
        <f t="shared" si="88"/>
        <v>    5</v>
      </c>
      <c r="C269" s="1" t="str">
        <f t="shared" si="89"/>
        <v>Product 5</v>
      </c>
      <c r="D269" s="49" t="str">
        <f t="shared" si="89"/>
        <v>m2</v>
      </c>
      <c r="E269" s="22">
        <f t="shared" si="89"/>
        <v>10</v>
      </c>
      <c r="F269" s="22">
        <f t="shared" si="90"/>
        <v>10</v>
      </c>
      <c r="G269" s="22">
        <f t="shared" si="90"/>
        <v>10</v>
      </c>
      <c r="H269" s="22">
        <f t="shared" si="90"/>
        <v>10</v>
      </c>
      <c r="I269" s="22">
        <f t="shared" si="90"/>
        <v>10</v>
      </c>
      <c r="J269" s="22">
        <f t="shared" si="90"/>
        <v>10</v>
      </c>
      <c r="K269" s="22">
        <f t="shared" si="90"/>
        <v>10</v>
      </c>
      <c r="L269" s="22">
        <f t="shared" si="90"/>
        <v>10</v>
      </c>
      <c r="M269" s="22">
        <f t="shared" si="91"/>
        <v>10</v>
      </c>
      <c r="N269" s="2"/>
      <c r="O269" s="2"/>
      <c r="P269" s="3"/>
      <c r="Q269" s="4"/>
      <c r="R269" s="4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1:49" ht="15">
      <c r="A270" s="1"/>
      <c r="B270" s="2" t="str">
        <f t="shared" si="88"/>
        <v>    6</v>
      </c>
      <c r="C270" s="1" t="str">
        <f t="shared" si="89"/>
        <v>Product 6</v>
      </c>
      <c r="D270" s="49" t="str">
        <f t="shared" si="89"/>
        <v>kg</v>
      </c>
      <c r="E270" s="22">
        <f t="shared" si="89"/>
        <v>15</v>
      </c>
      <c r="F270" s="22">
        <f t="shared" si="90"/>
        <v>15</v>
      </c>
      <c r="G270" s="22">
        <f t="shared" si="90"/>
        <v>15</v>
      </c>
      <c r="H270" s="22">
        <f t="shared" si="90"/>
        <v>15</v>
      </c>
      <c r="I270" s="22">
        <f t="shared" si="90"/>
        <v>15</v>
      </c>
      <c r="J270" s="22">
        <f t="shared" si="90"/>
        <v>15</v>
      </c>
      <c r="K270" s="22">
        <f t="shared" si="90"/>
        <v>15</v>
      </c>
      <c r="L270" s="22">
        <f t="shared" si="90"/>
        <v>15</v>
      </c>
      <c r="M270" s="22">
        <f t="shared" si="91"/>
        <v>15</v>
      </c>
      <c r="N270" s="2"/>
      <c r="O270" s="2"/>
      <c r="P270" s="3"/>
      <c r="Q270" s="4"/>
      <c r="R270" s="4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ht="15">
      <c r="A271" s="1"/>
      <c r="B271" s="2" t="str">
        <f t="shared" si="88"/>
        <v>    7</v>
      </c>
      <c r="C271" s="1" t="str">
        <f t="shared" si="89"/>
        <v>Product 7</v>
      </c>
      <c r="D271" s="49" t="str">
        <f t="shared" si="89"/>
        <v>kg</v>
      </c>
      <c r="E271" s="22">
        <f t="shared" si="89"/>
        <v>5</v>
      </c>
      <c r="F271" s="22">
        <f t="shared" si="90"/>
        <v>5</v>
      </c>
      <c r="G271" s="22">
        <f t="shared" si="90"/>
        <v>5</v>
      </c>
      <c r="H271" s="22">
        <f t="shared" si="90"/>
        <v>5</v>
      </c>
      <c r="I271" s="22">
        <f t="shared" si="90"/>
        <v>5</v>
      </c>
      <c r="J271" s="22">
        <f t="shared" si="90"/>
        <v>5</v>
      </c>
      <c r="K271" s="22">
        <f t="shared" si="90"/>
        <v>5</v>
      </c>
      <c r="L271" s="22">
        <f t="shared" si="90"/>
        <v>5</v>
      </c>
      <c r="M271" s="22">
        <f t="shared" si="91"/>
        <v>5</v>
      </c>
      <c r="N271" s="2"/>
      <c r="O271" s="2"/>
      <c r="P271" s="3"/>
      <c r="Q271" s="4"/>
      <c r="R271" s="4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1:49" ht="15">
      <c r="A272" s="1"/>
      <c r="B272" s="2" t="str">
        <f t="shared" si="88"/>
        <v>    8</v>
      </c>
      <c r="C272" s="1" t="str">
        <f t="shared" si="89"/>
        <v>Product 8</v>
      </c>
      <c r="D272" s="49" t="str">
        <f t="shared" si="89"/>
        <v>m2</v>
      </c>
      <c r="E272" s="22">
        <f t="shared" si="89"/>
        <v>3</v>
      </c>
      <c r="F272" s="22">
        <f t="shared" si="90"/>
        <v>3</v>
      </c>
      <c r="G272" s="22">
        <f t="shared" si="90"/>
        <v>3</v>
      </c>
      <c r="H272" s="22">
        <f t="shared" si="90"/>
        <v>3</v>
      </c>
      <c r="I272" s="22">
        <f t="shared" si="90"/>
        <v>3</v>
      </c>
      <c r="J272" s="22">
        <f t="shared" si="90"/>
        <v>3</v>
      </c>
      <c r="K272" s="22">
        <f t="shared" si="90"/>
        <v>3</v>
      </c>
      <c r="L272" s="22">
        <f t="shared" si="90"/>
        <v>3</v>
      </c>
      <c r="M272" s="22">
        <f t="shared" si="91"/>
        <v>3</v>
      </c>
      <c r="N272" s="2"/>
      <c r="O272" s="2"/>
      <c r="P272" s="3"/>
      <c r="Q272" s="4"/>
      <c r="R272" s="4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 ht="15">
      <c r="A273" s="1"/>
      <c r="B273" s="2" t="str">
        <f t="shared" si="88"/>
        <v>    9</v>
      </c>
      <c r="C273" s="1" t="str">
        <f t="shared" si="89"/>
        <v>Product 9</v>
      </c>
      <c r="D273" s="49" t="str">
        <f t="shared" si="89"/>
        <v>kg</v>
      </c>
      <c r="E273" s="22">
        <f t="shared" si="89"/>
        <v>4</v>
      </c>
      <c r="F273" s="22">
        <f t="shared" si="90"/>
        <v>4</v>
      </c>
      <c r="G273" s="22">
        <f t="shared" si="90"/>
        <v>4</v>
      </c>
      <c r="H273" s="22">
        <f t="shared" si="90"/>
        <v>4</v>
      </c>
      <c r="I273" s="22">
        <f t="shared" si="90"/>
        <v>4</v>
      </c>
      <c r="J273" s="22">
        <f t="shared" si="90"/>
        <v>4</v>
      </c>
      <c r="K273" s="22">
        <f t="shared" si="90"/>
        <v>4</v>
      </c>
      <c r="L273" s="22">
        <f t="shared" si="90"/>
        <v>4</v>
      </c>
      <c r="M273" s="22">
        <f t="shared" si="91"/>
        <v>4</v>
      </c>
      <c r="N273" s="2"/>
      <c r="O273" s="2"/>
      <c r="P273" s="3"/>
      <c r="Q273" s="4"/>
      <c r="R273" s="4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1:49" ht="15">
      <c r="A274" s="1"/>
      <c r="B274" s="2" t="str">
        <f t="shared" si="88"/>
        <v>   10</v>
      </c>
      <c r="C274" s="1" t="str">
        <f t="shared" si="89"/>
        <v> </v>
      </c>
      <c r="D274" s="49" t="str">
        <f t="shared" si="89"/>
        <v>m2</v>
      </c>
      <c r="E274" s="22">
        <f t="shared" si="89"/>
        <v>0</v>
      </c>
      <c r="F274" s="22">
        <f t="shared" si="90"/>
        <v>0</v>
      </c>
      <c r="G274" s="22">
        <f t="shared" si="90"/>
        <v>0</v>
      </c>
      <c r="H274" s="22">
        <f t="shared" si="90"/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 t="shared" si="90"/>
        <v>0</v>
      </c>
      <c r="M274" s="22">
        <f t="shared" si="91"/>
        <v>0</v>
      </c>
      <c r="N274" s="2"/>
      <c r="O274" s="2"/>
      <c r="P274" s="3"/>
      <c r="Q274" s="4"/>
      <c r="R274" s="4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 ht="15">
      <c r="A275" s="1"/>
      <c r="B275" s="2" t="str">
        <f t="shared" si="88"/>
        <v>   11</v>
      </c>
      <c r="C275" s="1" t="str">
        <f t="shared" si="89"/>
        <v> </v>
      </c>
      <c r="D275" s="49" t="str">
        <f t="shared" si="89"/>
        <v>m2</v>
      </c>
      <c r="E275" s="22">
        <f t="shared" si="89"/>
        <v>0</v>
      </c>
      <c r="F275" s="22">
        <f aca="true" t="shared" si="92" ref="F275:L284">E275</f>
        <v>0</v>
      </c>
      <c r="G275" s="22">
        <f t="shared" si="92"/>
        <v>0</v>
      </c>
      <c r="H275" s="22">
        <f t="shared" si="92"/>
        <v>0</v>
      </c>
      <c r="I275" s="22">
        <f t="shared" si="92"/>
        <v>0</v>
      </c>
      <c r="J275" s="22">
        <f t="shared" si="92"/>
        <v>0</v>
      </c>
      <c r="K275" s="22">
        <f t="shared" si="92"/>
        <v>0</v>
      </c>
      <c r="L275" s="22">
        <f t="shared" si="92"/>
        <v>0</v>
      </c>
      <c r="M275" s="22">
        <f t="shared" si="91"/>
        <v>0</v>
      </c>
      <c r="N275" s="2"/>
      <c r="O275" s="2"/>
      <c r="P275" s="3"/>
      <c r="Q275" s="4"/>
      <c r="R275" s="4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1:49" ht="15">
      <c r="A276" s="1"/>
      <c r="B276" s="2" t="str">
        <f t="shared" si="88"/>
        <v>   12</v>
      </c>
      <c r="C276" s="1" t="str">
        <f t="shared" si="89"/>
        <v> </v>
      </c>
      <c r="D276" s="49" t="str">
        <f t="shared" si="89"/>
        <v>m2</v>
      </c>
      <c r="E276" s="22">
        <f t="shared" si="89"/>
        <v>0</v>
      </c>
      <c r="F276" s="22">
        <f t="shared" si="92"/>
        <v>0</v>
      </c>
      <c r="G276" s="22">
        <f t="shared" si="92"/>
        <v>0</v>
      </c>
      <c r="H276" s="22">
        <f t="shared" si="92"/>
        <v>0</v>
      </c>
      <c r="I276" s="22">
        <f t="shared" si="92"/>
        <v>0</v>
      </c>
      <c r="J276" s="22">
        <f t="shared" si="92"/>
        <v>0</v>
      </c>
      <c r="K276" s="22">
        <f t="shared" si="92"/>
        <v>0</v>
      </c>
      <c r="L276" s="22">
        <f t="shared" si="92"/>
        <v>0</v>
      </c>
      <c r="M276" s="22">
        <f t="shared" si="91"/>
        <v>0</v>
      </c>
      <c r="N276" s="2"/>
      <c r="O276" s="2"/>
      <c r="P276" s="3"/>
      <c r="Q276" s="4"/>
      <c r="R276" s="4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ht="15">
      <c r="A277" s="1"/>
      <c r="B277" s="2" t="str">
        <f t="shared" si="88"/>
        <v>   13</v>
      </c>
      <c r="C277" s="1" t="str">
        <f t="shared" si="89"/>
        <v> </v>
      </c>
      <c r="D277" s="49" t="str">
        <f t="shared" si="89"/>
        <v>m2</v>
      </c>
      <c r="E277" s="22">
        <f t="shared" si="89"/>
        <v>0</v>
      </c>
      <c r="F277" s="22">
        <f t="shared" si="92"/>
        <v>0</v>
      </c>
      <c r="G277" s="22">
        <f t="shared" si="92"/>
        <v>0</v>
      </c>
      <c r="H277" s="22">
        <f t="shared" si="92"/>
        <v>0</v>
      </c>
      <c r="I277" s="22">
        <f t="shared" si="92"/>
        <v>0</v>
      </c>
      <c r="J277" s="22">
        <f t="shared" si="92"/>
        <v>0</v>
      </c>
      <c r="K277" s="22">
        <f t="shared" si="92"/>
        <v>0</v>
      </c>
      <c r="L277" s="22">
        <f t="shared" si="92"/>
        <v>0</v>
      </c>
      <c r="M277" s="22">
        <f t="shared" si="91"/>
        <v>0</v>
      </c>
      <c r="N277" s="2"/>
      <c r="O277" s="2"/>
      <c r="P277" s="3"/>
      <c r="Q277" s="4"/>
      <c r="R277" s="4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ht="15">
      <c r="A278" s="1"/>
      <c r="B278" s="2" t="str">
        <f t="shared" si="88"/>
        <v>   14</v>
      </c>
      <c r="C278" s="1" t="str">
        <f t="shared" si="89"/>
        <v> </v>
      </c>
      <c r="D278" s="49" t="str">
        <f t="shared" si="89"/>
        <v>m2</v>
      </c>
      <c r="E278" s="22">
        <f t="shared" si="89"/>
        <v>0</v>
      </c>
      <c r="F278" s="22">
        <f t="shared" si="92"/>
        <v>0</v>
      </c>
      <c r="G278" s="22">
        <f t="shared" si="92"/>
        <v>0</v>
      </c>
      <c r="H278" s="22">
        <f t="shared" si="92"/>
        <v>0</v>
      </c>
      <c r="I278" s="22">
        <f t="shared" si="92"/>
        <v>0</v>
      </c>
      <c r="J278" s="22">
        <f t="shared" si="92"/>
        <v>0</v>
      </c>
      <c r="K278" s="22">
        <f t="shared" si="92"/>
        <v>0</v>
      </c>
      <c r="L278" s="22">
        <f t="shared" si="92"/>
        <v>0</v>
      </c>
      <c r="M278" s="22">
        <f t="shared" si="91"/>
        <v>0</v>
      </c>
      <c r="N278" s="2"/>
      <c r="O278" s="2"/>
      <c r="P278" s="3"/>
      <c r="Q278" s="4"/>
      <c r="R278" s="4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ht="15">
      <c r="A279" s="1"/>
      <c r="B279" s="2" t="str">
        <f t="shared" si="88"/>
        <v>   15</v>
      </c>
      <c r="C279" s="1" t="str">
        <f t="shared" si="89"/>
        <v> </v>
      </c>
      <c r="D279" s="49" t="str">
        <f t="shared" si="89"/>
        <v>m2</v>
      </c>
      <c r="E279" s="22">
        <f t="shared" si="89"/>
        <v>0</v>
      </c>
      <c r="F279" s="22">
        <f t="shared" si="92"/>
        <v>0</v>
      </c>
      <c r="G279" s="22">
        <f t="shared" si="92"/>
        <v>0</v>
      </c>
      <c r="H279" s="22">
        <f t="shared" si="92"/>
        <v>0</v>
      </c>
      <c r="I279" s="22">
        <f t="shared" si="92"/>
        <v>0</v>
      </c>
      <c r="J279" s="22">
        <f t="shared" si="92"/>
        <v>0</v>
      </c>
      <c r="K279" s="22">
        <f t="shared" si="92"/>
        <v>0</v>
      </c>
      <c r="L279" s="22">
        <f t="shared" si="92"/>
        <v>0</v>
      </c>
      <c r="M279" s="22">
        <f t="shared" si="91"/>
        <v>0</v>
      </c>
      <c r="N279" s="2"/>
      <c r="O279" s="2"/>
      <c r="P279" s="3"/>
      <c r="Q279" s="4"/>
      <c r="R279" s="4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ht="15">
      <c r="A280" s="1"/>
      <c r="B280" s="2" t="str">
        <f t="shared" si="88"/>
        <v>   16</v>
      </c>
      <c r="C280" s="1" t="str">
        <f t="shared" si="89"/>
        <v> </v>
      </c>
      <c r="D280" s="49" t="str">
        <f t="shared" si="89"/>
        <v>m2</v>
      </c>
      <c r="E280" s="22">
        <f t="shared" si="89"/>
        <v>0</v>
      </c>
      <c r="F280" s="22">
        <f t="shared" si="92"/>
        <v>0</v>
      </c>
      <c r="G280" s="22">
        <f t="shared" si="92"/>
        <v>0</v>
      </c>
      <c r="H280" s="22">
        <f t="shared" si="92"/>
        <v>0</v>
      </c>
      <c r="I280" s="22">
        <f t="shared" si="92"/>
        <v>0</v>
      </c>
      <c r="J280" s="22">
        <f t="shared" si="92"/>
        <v>0</v>
      </c>
      <c r="K280" s="22">
        <f t="shared" si="92"/>
        <v>0</v>
      </c>
      <c r="L280" s="22">
        <f t="shared" si="92"/>
        <v>0</v>
      </c>
      <c r="M280" s="22">
        <f t="shared" si="91"/>
        <v>0</v>
      </c>
      <c r="N280" s="2"/>
      <c r="O280" s="2"/>
      <c r="P280" s="3"/>
      <c r="Q280" s="4"/>
      <c r="R280" s="4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ht="15">
      <c r="A281" s="1"/>
      <c r="B281" s="2" t="str">
        <f t="shared" si="88"/>
        <v>   17</v>
      </c>
      <c r="C281" s="1" t="str">
        <f t="shared" si="89"/>
        <v> </v>
      </c>
      <c r="D281" s="49" t="str">
        <f t="shared" si="89"/>
        <v>m2</v>
      </c>
      <c r="E281" s="22">
        <f t="shared" si="89"/>
        <v>0</v>
      </c>
      <c r="F281" s="22">
        <f t="shared" si="92"/>
        <v>0</v>
      </c>
      <c r="G281" s="22">
        <f t="shared" si="92"/>
        <v>0</v>
      </c>
      <c r="H281" s="22">
        <f t="shared" si="92"/>
        <v>0</v>
      </c>
      <c r="I281" s="22">
        <f t="shared" si="92"/>
        <v>0</v>
      </c>
      <c r="J281" s="22">
        <f t="shared" si="92"/>
        <v>0</v>
      </c>
      <c r="K281" s="22">
        <f t="shared" si="92"/>
        <v>0</v>
      </c>
      <c r="L281" s="22">
        <f t="shared" si="92"/>
        <v>0</v>
      </c>
      <c r="M281" s="22">
        <f t="shared" si="91"/>
        <v>0</v>
      </c>
      <c r="N281" s="2"/>
      <c r="O281" s="2"/>
      <c r="P281" s="3"/>
      <c r="Q281" s="4"/>
      <c r="R281" s="4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ht="15">
      <c r="A282" s="1"/>
      <c r="B282" s="2" t="str">
        <f t="shared" si="88"/>
        <v>   18</v>
      </c>
      <c r="C282" s="1" t="str">
        <f t="shared" si="89"/>
        <v> </v>
      </c>
      <c r="D282" s="49" t="str">
        <f t="shared" si="89"/>
        <v>m2</v>
      </c>
      <c r="E282" s="22">
        <f t="shared" si="89"/>
        <v>0</v>
      </c>
      <c r="F282" s="22">
        <f t="shared" si="92"/>
        <v>0</v>
      </c>
      <c r="G282" s="22">
        <f t="shared" si="92"/>
        <v>0</v>
      </c>
      <c r="H282" s="22">
        <f t="shared" si="92"/>
        <v>0</v>
      </c>
      <c r="I282" s="22">
        <f t="shared" si="92"/>
        <v>0</v>
      </c>
      <c r="J282" s="22">
        <f t="shared" si="92"/>
        <v>0</v>
      </c>
      <c r="K282" s="22">
        <f t="shared" si="92"/>
        <v>0</v>
      </c>
      <c r="L282" s="22">
        <f t="shared" si="92"/>
        <v>0</v>
      </c>
      <c r="M282" s="22">
        <f t="shared" si="91"/>
        <v>0</v>
      </c>
      <c r="N282" s="2"/>
      <c r="O282" s="2"/>
      <c r="P282" s="3"/>
      <c r="Q282" s="4"/>
      <c r="R282" s="4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 ht="15">
      <c r="A283" s="1"/>
      <c r="B283" s="2" t="str">
        <f t="shared" si="88"/>
        <v>   19</v>
      </c>
      <c r="C283" s="1" t="str">
        <f t="shared" si="89"/>
        <v> </v>
      </c>
      <c r="D283" s="49" t="str">
        <f t="shared" si="89"/>
        <v>m2</v>
      </c>
      <c r="E283" s="22">
        <f t="shared" si="89"/>
        <v>0</v>
      </c>
      <c r="F283" s="22">
        <f t="shared" si="92"/>
        <v>0</v>
      </c>
      <c r="G283" s="22">
        <f t="shared" si="92"/>
        <v>0</v>
      </c>
      <c r="H283" s="22">
        <f t="shared" si="92"/>
        <v>0</v>
      </c>
      <c r="I283" s="22">
        <f t="shared" si="92"/>
        <v>0</v>
      </c>
      <c r="J283" s="22">
        <f t="shared" si="92"/>
        <v>0</v>
      </c>
      <c r="K283" s="22">
        <f t="shared" si="92"/>
        <v>0</v>
      </c>
      <c r="L283" s="22">
        <f t="shared" si="92"/>
        <v>0</v>
      </c>
      <c r="M283" s="22">
        <f t="shared" si="91"/>
        <v>0</v>
      </c>
      <c r="N283" s="2"/>
      <c r="O283" s="2"/>
      <c r="P283" s="3"/>
      <c r="Q283" s="4"/>
      <c r="R283" s="4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 ht="15.75" thickBot="1">
      <c r="A284" s="1"/>
      <c r="B284" s="18" t="str">
        <f t="shared" si="88"/>
        <v>   20</v>
      </c>
      <c r="C284" s="18" t="str">
        <f t="shared" si="89"/>
        <v> </v>
      </c>
      <c r="D284" s="19" t="str">
        <f t="shared" si="89"/>
        <v>m2</v>
      </c>
      <c r="E284" s="23">
        <f t="shared" si="89"/>
        <v>0</v>
      </c>
      <c r="F284" s="23">
        <f t="shared" si="92"/>
        <v>0</v>
      </c>
      <c r="G284" s="23">
        <f t="shared" si="92"/>
        <v>0</v>
      </c>
      <c r="H284" s="23">
        <f t="shared" si="92"/>
        <v>0</v>
      </c>
      <c r="I284" s="23">
        <f t="shared" si="92"/>
        <v>0</v>
      </c>
      <c r="J284" s="23">
        <f t="shared" si="92"/>
        <v>0</v>
      </c>
      <c r="K284" s="23">
        <f t="shared" si="92"/>
        <v>0</v>
      </c>
      <c r="L284" s="23">
        <f t="shared" si="92"/>
        <v>0</v>
      </c>
      <c r="M284" s="23">
        <f t="shared" si="91"/>
        <v>0</v>
      </c>
      <c r="N284" s="2"/>
      <c r="O284" s="2"/>
      <c r="P284" s="3"/>
      <c r="Q284" s="4"/>
      <c r="R284" s="4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ht="15.75" thickTop="1">
      <c r="A285" s="1"/>
      <c r="B285" s="1"/>
      <c r="C285" s="1"/>
      <c r="D285" s="49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3"/>
      <c r="Q285" s="4"/>
      <c r="R285" s="4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 ht="15">
      <c r="A286" s="1"/>
      <c r="B286" s="1"/>
      <c r="C286" s="1"/>
      <c r="D286" s="49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3"/>
      <c r="Q286" s="4"/>
      <c r="R286" s="4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 ht="15">
      <c r="A287" s="1"/>
      <c r="B287" s="2"/>
      <c r="C287" s="7" t="s">
        <v>99</v>
      </c>
      <c r="D287" s="4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4"/>
      <c r="R287" s="4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 ht="15.75" thickBot="1">
      <c r="A288" s="1"/>
      <c r="B288" s="2"/>
      <c r="C288" s="2"/>
      <c r="D288" s="49"/>
      <c r="E288" s="2"/>
      <c r="F288" s="2"/>
      <c r="G288" s="2"/>
      <c r="H288" s="2"/>
      <c r="I288" s="2" t="str">
        <f>I3</f>
        <v> EUR</v>
      </c>
      <c r="J288" s="2"/>
      <c r="K288" s="2"/>
      <c r="L288" s="2"/>
      <c r="M288" s="2"/>
      <c r="N288" s="2"/>
      <c r="O288" s="2"/>
      <c r="P288" s="3"/>
      <c r="Q288" s="4"/>
      <c r="R288" s="4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 ht="16.5" thickBot="1" thickTop="1">
      <c r="A289" s="1"/>
      <c r="B289" s="9" t="str">
        <f>B4</f>
        <v> No.</v>
      </c>
      <c r="C289" s="9" t="str">
        <f>C107</f>
        <v>   Description</v>
      </c>
      <c r="D289" s="10"/>
      <c r="E289" s="11">
        <f aca="true" t="shared" si="93" ref="E289:L289">E4</f>
        <v>1</v>
      </c>
      <c r="F289" s="11">
        <f t="shared" si="93"/>
        <v>2</v>
      </c>
      <c r="G289" s="11">
        <f t="shared" si="93"/>
        <v>3</v>
      </c>
      <c r="H289" s="11">
        <f t="shared" si="93"/>
        <v>4</v>
      </c>
      <c r="I289" s="11">
        <f t="shared" si="93"/>
        <v>5</v>
      </c>
      <c r="J289" s="11">
        <f t="shared" si="93"/>
        <v>6</v>
      </c>
      <c r="K289" s="11">
        <f t="shared" si="93"/>
        <v>7</v>
      </c>
      <c r="L289" s="11">
        <f t="shared" si="93"/>
        <v>8</v>
      </c>
      <c r="M289" s="9" t="str">
        <f>M184</f>
        <v>%</v>
      </c>
      <c r="N289" s="2"/>
      <c r="O289" s="2"/>
      <c r="P289" s="3"/>
      <c r="Q289" s="4"/>
      <c r="R289" s="4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 ht="15.75" thickTop="1">
      <c r="A290" s="1"/>
      <c r="B290" s="1" t="str">
        <f aca="true" t="shared" si="94" ref="B290:B309">B108</f>
        <v>    1</v>
      </c>
      <c r="C290" s="1" t="str">
        <f aca="true" t="shared" si="95" ref="C290:C309">C265</f>
        <v>Product 1</v>
      </c>
      <c r="D290" s="49"/>
      <c r="E290" s="1">
        <f aca="true" t="shared" si="96" ref="E290:L290">E159*E265</f>
        <v>240000</v>
      </c>
      <c r="F290" s="1">
        <f t="shared" si="96"/>
        <v>300000</v>
      </c>
      <c r="G290" s="1">
        <f t="shared" si="96"/>
        <v>360000</v>
      </c>
      <c r="H290" s="1">
        <f t="shared" si="96"/>
        <v>420000</v>
      </c>
      <c r="I290" s="1">
        <f t="shared" si="96"/>
        <v>480000</v>
      </c>
      <c r="J290" s="1">
        <f t="shared" si="96"/>
        <v>480000</v>
      </c>
      <c r="K290" s="1">
        <f t="shared" si="96"/>
        <v>480000</v>
      </c>
      <c r="L290" s="1">
        <f t="shared" si="96"/>
        <v>480000</v>
      </c>
      <c r="M290" s="6">
        <f aca="true" t="shared" si="97" ref="M290:M310">SUM(E290:L290)/SUM($E$310:$L$310)</f>
        <v>0.06954431303526583</v>
      </c>
      <c r="N290" s="2"/>
      <c r="O290" s="2"/>
      <c r="P290" s="3"/>
      <c r="Q290" s="4"/>
      <c r="R290" s="4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 ht="15">
      <c r="A291" s="1"/>
      <c r="B291" s="2" t="str">
        <f t="shared" si="94"/>
        <v>    2</v>
      </c>
      <c r="C291" s="2" t="str">
        <f t="shared" si="95"/>
        <v>Product 2</v>
      </c>
      <c r="D291" s="49"/>
      <c r="E291" s="1">
        <f aca="true" t="shared" si="98" ref="E291:L291">E160*E266</f>
        <v>2520000</v>
      </c>
      <c r="F291" s="1">
        <f t="shared" si="98"/>
        <v>2625000</v>
      </c>
      <c r="G291" s="1">
        <f t="shared" si="98"/>
        <v>2730000</v>
      </c>
      <c r="H291" s="1">
        <f t="shared" si="98"/>
        <v>2940000</v>
      </c>
      <c r="I291" s="1">
        <f t="shared" si="98"/>
        <v>3150000</v>
      </c>
      <c r="J291" s="1">
        <f t="shared" si="98"/>
        <v>3150000</v>
      </c>
      <c r="K291" s="1">
        <f t="shared" si="98"/>
        <v>3150000</v>
      </c>
      <c r="L291" s="1">
        <f t="shared" si="98"/>
        <v>3150000</v>
      </c>
      <c r="M291" s="6">
        <f t="shared" si="97"/>
        <v>0.5025864474446757</v>
      </c>
      <c r="N291" s="2"/>
      <c r="O291" s="2"/>
      <c r="P291" s="3"/>
      <c r="Q291" s="4"/>
      <c r="R291" s="4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 ht="15">
      <c r="A292" s="1"/>
      <c r="B292" s="2" t="str">
        <f t="shared" si="94"/>
        <v>    3</v>
      </c>
      <c r="C292" s="2" t="str">
        <f t="shared" si="95"/>
        <v>Product 3</v>
      </c>
      <c r="D292" s="49"/>
      <c r="E292" s="1">
        <f aca="true" t="shared" si="99" ref="E292:L292">E161*E267</f>
        <v>240000</v>
      </c>
      <c r="F292" s="1">
        <f t="shared" si="99"/>
        <v>280000</v>
      </c>
      <c r="G292" s="1">
        <f t="shared" si="99"/>
        <v>320000</v>
      </c>
      <c r="H292" s="1">
        <f t="shared" si="99"/>
        <v>400000</v>
      </c>
      <c r="I292" s="1">
        <f t="shared" si="99"/>
        <v>510000</v>
      </c>
      <c r="J292" s="1">
        <f t="shared" si="99"/>
        <v>510000</v>
      </c>
      <c r="K292" s="1">
        <f t="shared" si="99"/>
        <v>510000</v>
      </c>
      <c r="L292" s="1">
        <f t="shared" si="99"/>
        <v>510000</v>
      </c>
      <c r="M292" s="6">
        <f t="shared" si="97"/>
        <v>0.07040288480113331</v>
      </c>
      <c r="N292" s="2"/>
      <c r="O292" s="2"/>
      <c r="P292" s="3"/>
      <c r="Q292" s="4"/>
      <c r="R292" s="4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 ht="15">
      <c r="A293" s="1"/>
      <c r="B293" s="2" t="str">
        <f t="shared" si="94"/>
        <v>    4</v>
      </c>
      <c r="C293" s="2" t="str">
        <f t="shared" si="95"/>
        <v>Product 4</v>
      </c>
      <c r="D293" s="49"/>
      <c r="E293" s="1">
        <f aca="true" t="shared" si="100" ref="E293:L293">E162*E268</f>
        <v>400000</v>
      </c>
      <c r="F293" s="1">
        <f t="shared" si="100"/>
        <v>560000</v>
      </c>
      <c r="G293" s="1">
        <f t="shared" si="100"/>
        <v>640000</v>
      </c>
      <c r="H293" s="1">
        <f t="shared" si="100"/>
        <v>960000</v>
      </c>
      <c r="I293" s="1">
        <f t="shared" si="100"/>
        <v>1200000</v>
      </c>
      <c r="J293" s="1">
        <f t="shared" si="100"/>
        <v>1200000</v>
      </c>
      <c r="K293" s="1">
        <f t="shared" si="100"/>
        <v>1200000</v>
      </c>
      <c r="L293" s="1">
        <f t="shared" si="100"/>
        <v>1200000</v>
      </c>
      <c r="M293" s="6">
        <f t="shared" si="97"/>
        <v>0.15797720491961623</v>
      </c>
      <c r="N293" s="2"/>
      <c r="O293" s="2"/>
      <c r="P293" s="3"/>
      <c r="Q293" s="4"/>
      <c r="R293" s="4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ht="15">
      <c r="A294" s="1"/>
      <c r="B294" s="2" t="str">
        <f t="shared" si="94"/>
        <v>    5</v>
      </c>
      <c r="C294" s="2" t="str">
        <f t="shared" si="95"/>
        <v>Product 5</v>
      </c>
      <c r="D294" s="49"/>
      <c r="E294" s="1">
        <f aca="true" t="shared" si="101" ref="E294:L294">E163*E269</f>
        <v>250000</v>
      </c>
      <c r="F294" s="1">
        <f t="shared" si="101"/>
        <v>300000</v>
      </c>
      <c r="G294" s="1">
        <f t="shared" si="101"/>
        <v>350000</v>
      </c>
      <c r="H294" s="1">
        <f t="shared" si="101"/>
        <v>400000</v>
      </c>
      <c r="I294" s="1">
        <f t="shared" si="101"/>
        <v>450000</v>
      </c>
      <c r="J294" s="1">
        <f t="shared" si="101"/>
        <v>450000</v>
      </c>
      <c r="K294" s="1">
        <f t="shared" si="101"/>
        <v>450000</v>
      </c>
      <c r="L294" s="1">
        <f t="shared" si="101"/>
        <v>450000</v>
      </c>
      <c r="M294" s="6">
        <f t="shared" si="97"/>
        <v>0.06653931185472965</v>
      </c>
      <c r="N294" s="2"/>
      <c r="O294" s="2"/>
      <c r="P294" s="3"/>
      <c r="Q294" s="4"/>
      <c r="R294" s="4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ht="15">
      <c r="A295" s="1"/>
      <c r="B295" s="2" t="str">
        <f t="shared" si="94"/>
        <v>    6</v>
      </c>
      <c r="C295" s="2" t="str">
        <f t="shared" si="95"/>
        <v>Product 6</v>
      </c>
      <c r="D295" s="49"/>
      <c r="E295" s="1">
        <f aca="true" t="shared" si="102" ref="E295:L295">E164*E270</f>
        <v>525000</v>
      </c>
      <c r="F295" s="1">
        <f t="shared" si="102"/>
        <v>525000</v>
      </c>
      <c r="G295" s="1">
        <f t="shared" si="102"/>
        <v>600000</v>
      </c>
      <c r="H295" s="1">
        <f t="shared" si="102"/>
        <v>600000</v>
      </c>
      <c r="I295" s="1">
        <f t="shared" si="102"/>
        <v>750000</v>
      </c>
      <c r="J295" s="1">
        <f t="shared" si="102"/>
        <v>750000</v>
      </c>
      <c r="K295" s="1">
        <f t="shared" si="102"/>
        <v>750000</v>
      </c>
      <c r="L295" s="1">
        <f t="shared" si="102"/>
        <v>750000</v>
      </c>
      <c r="M295" s="6">
        <f t="shared" si="97"/>
        <v>0.11268754427010667</v>
      </c>
      <c r="N295" s="2"/>
      <c r="O295" s="2"/>
      <c r="P295" s="3"/>
      <c r="Q295" s="4"/>
      <c r="R295" s="4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ht="15">
      <c r="A296" s="1"/>
      <c r="B296" s="2" t="str">
        <f t="shared" si="94"/>
        <v>    7</v>
      </c>
      <c r="C296" s="2" t="str">
        <f t="shared" si="95"/>
        <v>Product 7</v>
      </c>
      <c r="D296" s="49"/>
      <c r="E296" s="1">
        <f aca="true" t="shared" si="103" ref="E296:L296">E165*E271</f>
        <v>50000</v>
      </c>
      <c r="F296" s="1">
        <f t="shared" si="103"/>
        <v>55000</v>
      </c>
      <c r="G296" s="1">
        <f t="shared" si="103"/>
        <v>60000</v>
      </c>
      <c r="H296" s="1">
        <f t="shared" si="103"/>
        <v>65000</v>
      </c>
      <c r="I296" s="1">
        <f t="shared" si="103"/>
        <v>70000</v>
      </c>
      <c r="J296" s="1">
        <f t="shared" si="103"/>
        <v>70000</v>
      </c>
      <c r="K296" s="1">
        <f t="shared" si="103"/>
        <v>70000</v>
      </c>
      <c r="L296" s="1">
        <f t="shared" si="103"/>
        <v>70000</v>
      </c>
      <c r="M296" s="6">
        <f t="shared" si="97"/>
        <v>0.010946790014810363</v>
      </c>
      <c r="N296" s="2"/>
      <c r="O296" s="2"/>
      <c r="P296" s="3"/>
      <c r="Q296" s="4"/>
      <c r="R296" s="4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 ht="15">
      <c r="A297" s="1"/>
      <c r="B297" s="2" t="str">
        <f t="shared" si="94"/>
        <v>    8</v>
      </c>
      <c r="C297" s="2" t="str">
        <f t="shared" si="95"/>
        <v>Product 8</v>
      </c>
      <c r="D297" s="49"/>
      <c r="E297" s="1">
        <f aca="true" t="shared" si="104" ref="E297:L297">E166*E272</f>
        <v>3000</v>
      </c>
      <c r="F297" s="1">
        <f t="shared" si="104"/>
        <v>6000</v>
      </c>
      <c r="G297" s="1">
        <f t="shared" si="104"/>
        <v>9000</v>
      </c>
      <c r="H297" s="1">
        <f t="shared" si="104"/>
        <v>12000</v>
      </c>
      <c r="I297" s="1">
        <f t="shared" si="104"/>
        <v>15000</v>
      </c>
      <c r="J297" s="1">
        <f t="shared" si="104"/>
        <v>15000</v>
      </c>
      <c r="K297" s="1">
        <f t="shared" si="104"/>
        <v>15000</v>
      </c>
      <c r="L297" s="1">
        <f t="shared" si="104"/>
        <v>15000</v>
      </c>
      <c r="M297" s="6">
        <f t="shared" si="97"/>
        <v>0.0019317864732018289</v>
      </c>
      <c r="N297" s="2"/>
      <c r="O297" s="2"/>
      <c r="P297" s="3"/>
      <c r="Q297" s="4"/>
      <c r="R297" s="4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 ht="15">
      <c r="A298" s="1"/>
      <c r="B298" s="2" t="str">
        <f t="shared" si="94"/>
        <v>    9</v>
      </c>
      <c r="C298" s="2" t="str">
        <f t="shared" si="95"/>
        <v>Product 9</v>
      </c>
      <c r="D298" s="49"/>
      <c r="E298" s="1">
        <f aca="true" t="shared" si="105" ref="E298:L298">E167*E273</f>
        <v>32000</v>
      </c>
      <c r="F298" s="1">
        <f t="shared" si="105"/>
        <v>36000</v>
      </c>
      <c r="G298" s="1">
        <f t="shared" si="105"/>
        <v>40000</v>
      </c>
      <c r="H298" s="1">
        <f t="shared" si="105"/>
        <v>44000</v>
      </c>
      <c r="I298" s="1">
        <f t="shared" si="105"/>
        <v>48000</v>
      </c>
      <c r="J298" s="1">
        <f t="shared" si="105"/>
        <v>48000</v>
      </c>
      <c r="K298" s="1">
        <f t="shared" si="105"/>
        <v>48000</v>
      </c>
      <c r="L298" s="1">
        <f t="shared" si="105"/>
        <v>48000</v>
      </c>
      <c r="M298" s="6">
        <f t="shared" si="97"/>
        <v>0.0073837171864603235</v>
      </c>
      <c r="N298" s="2"/>
      <c r="O298" s="2"/>
      <c r="P298" s="3"/>
      <c r="Q298" s="4"/>
      <c r="R298" s="4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ht="15">
      <c r="A299" s="1"/>
      <c r="B299" s="2" t="str">
        <f t="shared" si="94"/>
        <v>   10</v>
      </c>
      <c r="C299" s="2" t="str">
        <f t="shared" si="95"/>
        <v> </v>
      </c>
      <c r="D299" s="49"/>
      <c r="E299" s="1">
        <f aca="true" t="shared" si="106" ref="E299:L299">E168*E274</f>
        <v>0</v>
      </c>
      <c r="F299" s="1">
        <f t="shared" si="106"/>
        <v>0</v>
      </c>
      <c r="G299" s="1">
        <f t="shared" si="106"/>
        <v>0</v>
      </c>
      <c r="H299" s="1">
        <f t="shared" si="106"/>
        <v>0</v>
      </c>
      <c r="I299" s="1">
        <f t="shared" si="106"/>
        <v>0</v>
      </c>
      <c r="J299" s="1">
        <f t="shared" si="106"/>
        <v>0</v>
      </c>
      <c r="K299" s="1">
        <f t="shared" si="106"/>
        <v>0</v>
      </c>
      <c r="L299" s="1">
        <f t="shared" si="106"/>
        <v>0</v>
      </c>
      <c r="M299" s="6">
        <f t="shared" si="97"/>
        <v>0</v>
      </c>
      <c r="N299" s="2"/>
      <c r="O299" s="2"/>
      <c r="P299" s="3"/>
      <c r="Q299" s="4"/>
      <c r="R299" s="4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ht="15">
      <c r="A300" s="1"/>
      <c r="B300" s="2" t="str">
        <f t="shared" si="94"/>
        <v>   11</v>
      </c>
      <c r="C300" s="2" t="str">
        <f t="shared" si="95"/>
        <v> </v>
      </c>
      <c r="D300" s="49"/>
      <c r="E300" s="1">
        <f aca="true" t="shared" si="107" ref="E300:L300">E169*E275</f>
        <v>0</v>
      </c>
      <c r="F300" s="1">
        <f t="shared" si="107"/>
        <v>0</v>
      </c>
      <c r="G300" s="1">
        <f t="shared" si="107"/>
        <v>0</v>
      </c>
      <c r="H300" s="1">
        <f t="shared" si="107"/>
        <v>0</v>
      </c>
      <c r="I300" s="1">
        <f t="shared" si="107"/>
        <v>0</v>
      </c>
      <c r="J300" s="1">
        <f t="shared" si="107"/>
        <v>0</v>
      </c>
      <c r="K300" s="1">
        <f t="shared" si="107"/>
        <v>0</v>
      </c>
      <c r="L300" s="1">
        <f t="shared" si="107"/>
        <v>0</v>
      </c>
      <c r="M300" s="6">
        <f t="shared" si="97"/>
        <v>0</v>
      </c>
      <c r="N300" s="2"/>
      <c r="O300" s="2"/>
      <c r="P300" s="3"/>
      <c r="Q300" s="4"/>
      <c r="R300" s="4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ht="15">
      <c r="A301" s="1"/>
      <c r="B301" s="2" t="str">
        <f t="shared" si="94"/>
        <v>   12</v>
      </c>
      <c r="C301" s="2" t="str">
        <f t="shared" si="95"/>
        <v> </v>
      </c>
      <c r="D301" s="49"/>
      <c r="E301" s="1">
        <f aca="true" t="shared" si="108" ref="E301:L301">E170*E276</f>
        <v>0</v>
      </c>
      <c r="F301" s="1">
        <f t="shared" si="108"/>
        <v>0</v>
      </c>
      <c r="G301" s="1">
        <f t="shared" si="108"/>
        <v>0</v>
      </c>
      <c r="H301" s="1">
        <f t="shared" si="108"/>
        <v>0</v>
      </c>
      <c r="I301" s="1">
        <f t="shared" si="108"/>
        <v>0</v>
      </c>
      <c r="J301" s="1">
        <f t="shared" si="108"/>
        <v>0</v>
      </c>
      <c r="K301" s="1">
        <f t="shared" si="108"/>
        <v>0</v>
      </c>
      <c r="L301" s="1">
        <f t="shared" si="108"/>
        <v>0</v>
      </c>
      <c r="M301" s="6">
        <f t="shared" si="97"/>
        <v>0</v>
      </c>
      <c r="N301" s="2"/>
      <c r="O301" s="2"/>
      <c r="P301" s="3"/>
      <c r="Q301" s="4"/>
      <c r="R301" s="4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ht="15">
      <c r="A302" s="1"/>
      <c r="B302" s="2" t="str">
        <f t="shared" si="94"/>
        <v>   13</v>
      </c>
      <c r="C302" s="2" t="str">
        <f t="shared" si="95"/>
        <v> </v>
      </c>
      <c r="D302" s="49"/>
      <c r="E302" s="1">
        <f aca="true" t="shared" si="109" ref="E302:L302">E171*E277</f>
        <v>0</v>
      </c>
      <c r="F302" s="1">
        <f t="shared" si="109"/>
        <v>0</v>
      </c>
      <c r="G302" s="1">
        <f t="shared" si="109"/>
        <v>0</v>
      </c>
      <c r="H302" s="1">
        <f t="shared" si="109"/>
        <v>0</v>
      </c>
      <c r="I302" s="1">
        <f t="shared" si="109"/>
        <v>0</v>
      </c>
      <c r="J302" s="1">
        <f t="shared" si="109"/>
        <v>0</v>
      </c>
      <c r="K302" s="1">
        <f t="shared" si="109"/>
        <v>0</v>
      </c>
      <c r="L302" s="1">
        <f t="shared" si="109"/>
        <v>0</v>
      </c>
      <c r="M302" s="6">
        <f t="shared" si="97"/>
        <v>0</v>
      </c>
      <c r="N302" s="2"/>
      <c r="O302" s="2"/>
      <c r="P302" s="3"/>
      <c r="Q302" s="4"/>
      <c r="R302" s="4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ht="15">
      <c r="A303" s="1"/>
      <c r="B303" s="2" t="str">
        <f t="shared" si="94"/>
        <v>   14</v>
      </c>
      <c r="C303" s="2" t="str">
        <f t="shared" si="95"/>
        <v> </v>
      </c>
      <c r="D303" s="49"/>
      <c r="E303" s="1">
        <f aca="true" t="shared" si="110" ref="E303:L303">E172*E278</f>
        <v>0</v>
      </c>
      <c r="F303" s="1">
        <f t="shared" si="110"/>
        <v>0</v>
      </c>
      <c r="G303" s="1">
        <f t="shared" si="110"/>
        <v>0</v>
      </c>
      <c r="H303" s="1">
        <f t="shared" si="110"/>
        <v>0</v>
      </c>
      <c r="I303" s="1">
        <f t="shared" si="110"/>
        <v>0</v>
      </c>
      <c r="J303" s="1">
        <f t="shared" si="110"/>
        <v>0</v>
      </c>
      <c r="K303" s="1">
        <f t="shared" si="110"/>
        <v>0</v>
      </c>
      <c r="L303" s="1">
        <f t="shared" si="110"/>
        <v>0</v>
      </c>
      <c r="M303" s="6">
        <f t="shared" si="97"/>
        <v>0</v>
      </c>
      <c r="N303" s="2"/>
      <c r="O303" s="2"/>
      <c r="P303" s="3"/>
      <c r="Q303" s="4"/>
      <c r="R303" s="4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ht="15">
      <c r="A304" s="1"/>
      <c r="B304" s="2" t="str">
        <f t="shared" si="94"/>
        <v>   15</v>
      </c>
      <c r="C304" s="2" t="str">
        <f t="shared" si="95"/>
        <v> </v>
      </c>
      <c r="D304" s="49"/>
      <c r="E304" s="1">
        <f aca="true" t="shared" si="111" ref="E304:L304">E173*E279</f>
        <v>0</v>
      </c>
      <c r="F304" s="1">
        <f t="shared" si="111"/>
        <v>0</v>
      </c>
      <c r="G304" s="1">
        <f t="shared" si="111"/>
        <v>0</v>
      </c>
      <c r="H304" s="1">
        <f t="shared" si="111"/>
        <v>0</v>
      </c>
      <c r="I304" s="1">
        <f t="shared" si="111"/>
        <v>0</v>
      </c>
      <c r="J304" s="1">
        <f t="shared" si="111"/>
        <v>0</v>
      </c>
      <c r="K304" s="1">
        <f t="shared" si="111"/>
        <v>0</v>
      </c>
      <c r="L304" s="1">
        <f t="shared" si="111"/>
        <v>0</v>
      </c>
      <c r="M304" s="6">
        <f t="shared" si="97"/>
        <v>0</v>
      </c>
      <c r="N304" s="2"/>
      <c r="O304" s="2"/>
      <c r="P304" s="3"/>
      <c r="Q304" s="4"/>
      <c r="R304" s="4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ht="15">
      <c r="A305" s="1"/>
      <c r="B305" s="2" t="str">
        <f t="shared" si="94"/>
        <v>   16</v>
      </c>
      <c r="C305" s="2" t="str">
        <f t="shared" si="95"/>
        <v> </v>
      </c>
      <c r="D305" s="49"/>
      <c r="E305" s="1">
        <f aca="true" t="shared" si="112" ref="E305:L305">E174*E280</f>
        <v>0</v>
      </c>
      <c r="F305" s="1">
        <f t="shared" si="112"/>
        <v>0</v>
      </c>
      <c r="G305" s="1">
        <f t="shared" si="112"/>
        <v>0</v>
      </c>
      <c r="H305" s="1">
        <f t="shared" si="112"/>
        <v>0</v>
      </c>
      <c r="I305" s="1">
        <f t="shared" si="112"/>
        <v>0</v>
      </c>
      <c r="J305" s="1">
        <f t="shared" si="112"/>
        <v>0</v>
      </c>
      <c r="K305" s="1">
        <f t="shared" si="112"/>
        <v>0</v>
      </c>
      <c r="L305" s="1">
        <f t="shared" si="112"/>
        <v>0</v>
      </c>
      <c r="M305" s="6">
        <f t="shared" si="97"/>
        <v>0</v>
      </c>
      <c r="N305" s="2"/>
      <c r="O305" s="2"/>
      <c r="P305" s="3"/>
      <c r="Q305" s="4"/>
      <c r="R305" s="4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ht="15">
      <c r="A306" s="1"/>
      <c r="B306" s="2" t="str">
        <f t="shared" si="94"/>
        <v>   17</v>
      </c>
      <c r="C306" s="2" t="str">
        <f t="shared" si="95"/>
        <v> </v>
      </c>
      <c r="D306" s="49"/>
      <c r="E306" s="1">
        <f aca="true" t="shared" si="113" ref="E306:L306">E175*E281</f>
        <v>0</v>
      </c>
      <c r="F306" s="1">
        <f t="shared" si="113"/>
        <v>0</v>
      </c>
      <c r="G306" s="1">
        <f t="shared" si="113"/>
        <v>0</v>
      </c>
      <c r="H306" s="1">
        <f t="shared" si="113"/>
        <v>0</v>
      </c>
      <c r="I306" s="1">
        <f t="shared" si="113"/>
        <v>0</v>
      </c>
      <c r="J306" s="1">
        <f t="shared" si="113"/>
        <v>0</v>
      </c>
      <c r="K306" s="1">
        <f t="shared" si="113"/>
        <v>0</v>
      </c>
      <c r="L306" s="1">
        <f t="shared" si="113"/>
        <v>0</v>
      </c>
      <c r="M306" s="6">
        <f t="shared" si="97"/>
        <v>0</v>
      </c>
      <c r="N306" s="2"/>
      <c r="O306" s="2"/>
      <c r="P306" s="3"/>
      <c r="Q306" s="4"/>
      <c r="R306" s="4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1:49" ht="15">
      <c r="A307" s="1"/>
      <c r="B307" s="2" t="str">
        <f t="shared" si="94"/>
        <v>   18</v>
      </c>
      <c r="C307" s="2" t="str">
        <f t="shared" si="95"/>
        <v> </v>
      </c>
      <c r="D307" s="49"/>
      <c r="E307" s="1">
        <f aca="true" t="shared" si="114" ref="E307:L307">E176*E282</f>
        <v>0</v>
      </c>
      <c r="F307" s="1">
        <f t="shared" si="114"/>
        <v>0</v>
      </c>
      <c r="G307" s="1">
        <f t="shared" si="114"/>
        <v>0</v>
      </c>
      <c r="H307" s="1">
        <f t="shared" si="114"/>
        <v>0</v>
      </c>
      <c r="I307" s="1">
        <f t="shared" si="114"/>
        <v>0</v>
      </c>
      <c r="J307" s="1">
        <f t="shared" si="114"/>
        <v>0</v>
      </c>
      <c r="K307" s="1">
        <f t="shared" si="114"/>
        <v>0</v>
      </c>
      <c r="L307" s="1">
        <f t="shared" si="114"/>
        <v>0</v>
      </c>
      <c r="M307" s="6">
        <f t="shared" si="97"/>
        <v>0</v>
      </c>
      <c r="N307" s="2"/>
      <c r="O307" s="2"/>
      <c r="P307" s="3"/>
      <c r="Q307" s="4"/>
      <c r="R307" s="4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1:49" ht="15">
      <c r="A308" s="1"/>
      <c r="B308" s="2" t="str">
        <f t="shared" si="94"/>
        <v>   19</v>
      </c>
      <c r="C308" s="2" t="str">
        <f t="shared" si="95"/>
        <v> </v>
      </c>
      <c r="D308" s="49"/>
      <c r="E308" s="1">
        <f aca="true" t="shared" si="115" ref="E308:L308">E177*E283</f>
        <v>0</v>
      </c>
      <c r="F308" s="1">
        <f t="shared" si="115"/>
        <v>0</v>
      </c>
      <c r="G308" s="1">
        <f t="shared" si="115"/>
        <v>0</v>
      </c>
      <c r="H308" s="1">
        <f t="shared" si="115"/>
        <v>0</v>
      </c>
      <c r="I308" s="1">
        <f t="shared" si="115"/>
        <v>0</v>
      </c>
      <c r="J308" s="1">
        <f t="shared" si="115"/>
        <v>0</v>
      </c>
      <c r="K308" s="1">
        <f t="shared" si="115"/>
        <v>0</v>
      </c>
      <c r="L308" s="1">
        <f t="shared" si="115"/>
        <v>0</v>
      </c>
      <c r="M308" s="6">
        <f t="shared" si="97"/>
        <v>0</v>
      </c>
      <c r="N308" s="2"/>
      <c r="O308" s="2"/>
      <c r="P308" s="3"/>
      <c r="Q308" s="4"/>
      <c r="R308" s="4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1:49" ht="15.75" thickBot="1">
      <c r="A309" s="1"/>
      <c r="B309" s="14" t="str">
        <f t="shared" si="94"/>
        <v>   20</v>
      </c>
      <c r="C309" s="14" t="str">
        <f t="shared" si="95"/>
        <v> </v>
      </c>
      <c r="D309" s="50"/>
      <c r="E309" s="14">
        <f aca="true" t="shared" si="116" ref="E309:L309">E178*E284</f>
        <v>0</v>
      </c>
      <c r="F309" s="14">
        <f t="shared" si="116"/>
        <v>0</v>
      </c>
      <c r="G309" s="14">
        <f t="shared" si="116"/>
        <v>0</v>
      </c>
      <c r="H309" s="14">
        <f t="shared" si="116"/>
        <v>0</v>
      </c>
      <c r="I309" s="14">
        <f t="shared" si="116"/>
        <v>0</v>
      </c>
      <c r="J309" s="14">
        <f t="shared" si="116"/>
        <v>0</v>
      </c>
      <c r="K309" s="14">
        <f t="shared" si="116"/>
        <v>0</v>
      </c>
      <c r="L309" s="14">
        <f t="shared" si="116"/>
        <v>0</v>
      </c>
      <c r="M309" s="25">
        <f t="shared" si="97"/>
        <v>0</v>
      </c>
      <c r="N309" s="2"/>
      <c r="O309" s="2"/>
      <c r="P309" s="3"/>
      <c r="Q309" s="4"/>
      <c r="R309" s="4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1:49" ht="16.5" thickBot="1" thickTop="1">
      <c r="A310" s="1"/>
      <c r="B310" s="9"/>
      <c r="C310" s="10" t="s">
        <v>53</v>
      </c>
      <c r="D310" s="10"/>
      <c r="E310" s="9">
        <f aca="true" t="shared" si="117" ref="E310:L310">SUM(E290:E309)</f>
        <v>4260000</v>
      </c>
      <c r="F310" s="9">
        <f t="shared" si="117"/>
        <v>4687000</v>
      </c>
      <c r="G310" s="9">
        <f t="shared" si="117"/>
        <v>5109000</v>
      </c>
      <c r="H310" s="9">
        <f t="shared" si="117"/>
        <v>5841000</v>
      </c>
      <c r="I310" s="9">
        <f t="shared" si="117"/>
        <v>6673000</v>
      </c>
      <c r="J310" s="9">
        <f t="shared" si="117"/>
        <v>6673000</v>
      </c>
      <c r="K310" s="9">
        <f t="shared" si="117"/>
        <v>6673000</v>
      </c>
      <c r="L310" s="9">
        <f t="shared" si="117"/>
        <v>6673000</v>
      </c>
      <c r="M310" s="26">
        <f t="shared" si="97"/>
        <v>1</v>
      </c>
      <c r="N310" s="2"/>
      <c r="O310" s="2"/>
      <c r="P310" s="3"/>
      <c r="Q310" s="4"/>
      <c r="R310" s="4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1:49" ht="15.75" thickTop="1">
      <c r="A311" s="1"/>
      <c r="B311" s="1"/>
      <c r="C311" s="1"/>
      <c r="D311" s="49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3"/>
      <c r="Q311" s="4"/>
      <c r="R311" s="4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1:49" ht="15">
      <c r="A312" s="1"/>
      <c r="B312" s="1"/>
      <c r="C312" s="1"/>
      <c r="D312" s="49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3"/>
      <c r="Q312" s="4"/>
      <c r="R312" s="4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49" ht="15">
      <c r="A313" s="1"/>
      <c r="B313" s="2"/>
      <c r="C313" s="7" t="s">
        <v>100</v>
      </c>
      <c r="D313" s="4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4"/>
      <c r="R313" s="4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1:49" ht="15.75" thickBot="1">
      <c r="A314" s="1"/>
      <c r="B314" s="2"/>
      <c r="C314" s="2"/>
      <c r="D314" s="2"/>
      <c r="E314" s="2"/>
      <c r="F314" s="2"/>
      <c r="G314" s="2"/>
      <c r="H314" s="2"/>
      <c r="I314" s="2" t="str">
        <f>I3</f>
        <v> EUR</v>
      </c>
      <c r="J314" s="2"/>
      <c r="K314" s="2"/>
      <c r="L314" s="2"/>
      <c r="M314" s="2"/>
      <c r="N314" s="2"/>
      <c r="O314" s="2"/>
      <c r="P314" s="3"/>
      <c r="Q314" s="4"/>
      <c r="R314" s="4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 ht="16.5" thickBot="1" thickTop="1">
      <c r="A315" s="1"/>
      <c r="B315" s="9" t="str">
        <f>B4</f>
        <v> No.</v>
      </c>
      <c r="C315" s="9" t="str">
        <f>C4</f>
        <v>      Description</v>
      </c>
      <c r="D315" s="9"/>
      <c r="E315" s="11">
        <f aca="true" t="shared" si="118" ref="E315:L315">E4</f>
        <v>1</v>
      </c>
      <c r="F315" s="11">
        <f t="shared" si="118"/>
        <v>2</v>
      </c>
      <c r="G315" s="11">
        <f t="shared" si="118"/>
        <v>3</v>
      </c>
      <c r="H315" s="11">
        <f t="shared" si="118"/>
        <v>4</v>
      </c>
      <c r="I315" s="11">
        <f t="shared" si="118"/>
        <v>5</v>
      </c>
      <c r="J315" s="11">
        <f t="shared" si="118"/>
        <v>6</v>
      </c>
      <c r="K315" s="11">
        <f t="shared" si="118"/>
        <v>7</v>
      </c>
      <c r="L315" s="11">
        <f t="shared" si="118"/>
        <v>8</v>
      </c>
      <c r="M315" s="9" t="str">
        <f>M184</f>
        <v>%</v>
      </c>
      <c r="N315" s="2"/>
      <c r="O315" s="2"/>
      <c r="P315" s="3"/>
      <c r="Q315" s="4"/>
      <c r="R315" s="4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1:49" ht="15.75" thickTop="1">
      <c r="A316" s="1"/>
      <c r="B316" s="1" t="str">
        <f aca="true" t="shared" si="119" ref="B316:B335">B108</f>
        <v>    1</v>
      </c>
      <c r="C316" s="2" t="s">
        <v>101</v>
      </c>
      <c r="D316" s="30" t="s">
        <v>16</v>
      </c>
      <c r="E316" s="1">
        <f aca="true" t="shared" si="120" ref="E316:L316">E101*E206</f>
        <v>340000</v>
      </c>
      <c r="F316" s="1">
        <f t="shared" si="120"/>
        <v>340000</v>
      </c>
      <c r="G316" s="1">
        <f t="shared" si="120"/>
        <v>340000</v>
      </c>
      <c r="H316" s="1">
        <f t="shared" si="120"/>
        <v>340000</v>
      </c>
      <c r="I316" s="1">
        <f t="shared" si="120"/>
        <v>340000</v>
      </c>
      <c r="J316" s="1">
        <f t="shared" si="120"/>
        <v>270000</v>
      </c>
      <c r="K316" s="1">
        <f t="shared" si="120"/>
        <v>270000</v>
      </c>
      <c r="L316" s="1">
        <f t="shared" si="120"/>
        <v>270000</v>
      </c>
      <c r="M316" s="6">
        <f aca="true" t="shared" si="121" ref="M316:M336">SUM(E316:L316)/SUM($E$336:$L$336)</f>
        <v>0.2555552727365286</v>
      </c>
      <c r="N316" s="2"/>
      <c r="O316" s="2"/>
      <c r="P316" s="3"/>
      <c r="Q316" s="4"/>
      <c r="R316" s="4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1:49" ht="15">
      <c r="A317" s="1"/>
      <c r="B317" s="2" t="str">
        <f t="shared" si="119"/>
        <v>    2</v>
      </c>
      <c r="C317" s="37" t="s">
        <v>102</v>
      </c>
      <c r="D317" s="43" t="s">
        <v>16</v>
      </c>
      <c r="E317" s="38">
        <v>200000</v>
      </c>
      <c r="F317" s="38">
        <f aca="true" t="shared" si="122" ref="F317:L317">E317</f>
        <v>200000</v>
      </c>
      <c r="G317" s="38">
        <f t="shared" si="122"/>
        <v>200000</v>
      </c>
      <c r="H317" s="38">
        <f t="shared" si="122"/>
        <v>200000</v>
      </c>
      <c r="I317" s="38">
        <f t="shared" si="122"/>
        <v>200000</v>
      </c>
      <c r="J317" s="38">
        <f t="shared" si="122"/>
        <v>200000</v>
      </c>
      <c r="K317" s="38">
        <f t="shared" si="122"/>
        <v>200000</v>
      </c>
      <c r="L317" s="38">
        <f t="shared" si="122"/>
        <v>200000</v>
      </c>
      <c r="M317" s="6">
        <f t="shared" si="121"/>
        <v>0.16290375951332503</v>
      </c>
      <c r="N317" s="2"/>
      <c r="O317" s="2"/>
      <c r="P317" s="3"/>
      <c r="Q317" s="4"/>
      <c r="R317" s="4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1:49" ht="15">
      <c r="A318" s="1"/>
      <c r="B318" s="2" t="str">
        <f t="shared" si="119"/>
        <v>    3</v>
      </c>
      <c r="C318" s="2" t="s">
        <v>105</v>
      </c>
      <c r="D318" s="39">
        <v>0.015</v>
      </c>
      <c r="E318" s="1">
        <f aca="true" t="shared" si="123" ref="E318:L318">E205*$D$318</f>
        <v>106200</v>
      </c>
      <c r="F318" s="1">
        <f t="shared" si="123"/>
        <v>116550</v>
      </c>
      <c r="G318" s="1">
        <f t="shared" si="123"/>
        <v>126900</v>
      </c>
      <c r="H318" s="1">
        <f t="shared" si="123"/>
        <v>144075</v>
      </c>
      <c r="I318" s="1">
        <f t="shared" si="123"/>
        <v>163650</v>
      </c>
      <c r="J318" s="1">
        <f t="shared" si="123"/>
        <v>163650</v>
      </c>
      <c r="K318" s="1">
        <f t="shared" si="123"/>
        <v>163650</v>
      </c>
      <c r="L318" s="1">
        <f t="shared" si="123"/>
        <v>163650</v>
      </c>
      <c r="M318" s="6">
        <f t="shared" si="121"/>
        <v>0.11691653727696184</v>
      </c>
      <c r="N318" s="2"/>
      <c r="O318" s="2"/>
      <c r="P318" s="3"/>
      <c r="Q318" s="4"/>
      <c r="R318" s="4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1:49" ht="15">
      <c r="A319" s="1"/>
      <c r="B319" s="2" t="str">
        <f t="shared" si="119"/>
        <v>    4</v>
      </c>
      <c r="C319" s="2" t="s">
        <v>106</v>
      </c>
      <c r="D319" s="39">
        <v>0.02</v>
      </c>
      <c r="E319" s="1">
        <f>(D11+D18)*D319</f>
        <v>66000</v>
      </c>
      <c r="F319" s="1">
        <f aca="true" t="shared" si="124" ref="F319:L319">E319</f>
        <v>66000</v>
      </c>
      <c r="G319" s="1">
        <f t="shared" si="124"/>
        <v>66000</v>
      </c>
      <c r="H319" s="1">
        <f t="shared" si="124"/>
        <v>66000</v>
      </c>
      <c r="I319" s="1">
        <f t="shared" si="124"/>
        <v>66000</v>
      </c>
      <c r="J319" s="1">
        <f t="shared" si="124"/>
        <v>66000</v>
      </c>
      <c r="K319" s="1">
        <f t="shared" si="124"/>
        <v>66000</v>
      </c>
      <c r="L319" s="1">
        <f t="shared" si="124"/>
        <v>66000</v>
      </c>
      <c r="M319" s="6">
        <f t="shared" si="121"/>
        <v>0.053758240639397256</v>
      </c>
      <c r="N319" s="2"/>
      <c r="O319" s="2"/>
      <c r="P319" s="3"/>
      <c r="Q319" s="4"/>
      <c r="R319" s="4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1:49" ht="15">
      <c r="A320" s="1"/>
      <c r="B320" s="2" t="str">
        <f t="shared" si="119"/>
        <v>    5</v>
      </c>
      <c r="C320" s="2" t="s">
        <v>107</v>
      </c>
      <c r="D320" s="39">
        <v>0.025</v>
      </c>
      <c r="E320" s="1">
        <f aca="true" t="shared" si="125" ref="E320:L320">E205*$D$320</f>
        <v>177000</v>
      </c>
      <c r="F320" s="1">
        <f t="shared" si="125"/>
        <v>194250</v>
      </c>
      <c r="G320" s="1">
        <f t="shared" si="125"/>
        <v>211500</v>
      </c>
      <c r="H320" s="1">
        <f t="shared" si="125"/>
        <v>240125</v>
      </c>
      <c r="I320" s="1">
        <f t="shared" si="125"/>
        <v>272750</v>
      </c>
      <c r="J320" s="1">
        <f t="shared" si="125"/>
        <v>272750</v>
      </c>
      <c r="K320" s="1">
        <f t="shared" si="125"/>
        <v>272750</v>
      </c>
      <c r="L320" s="1">
        <f t="shared" si="125"/>
        <v>272750</v>
      </c>
      <c r="M320" s="6">
        <f t="shared" si="121"/>
        <v>0.19486089546160307</v>
      </c>
      <c r="N320" s="2"/>
      <c r="O320" s="2"/>
      <c r="P320" s="3"/>
      <c r="Q320" s="4"/>
      <c r="R320" s="4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1:49" ht="15">
      <c r="A321" s="1"/>
      <c r="B321" s="2" t="str">
        <f t="shared" si="119"/>
        <v>    6</v>
      </c>
      <c r="C321" s="2" t="s">
        <v>103</v>
      </c>
      <c r="D321" s="39">
        <v>0.01</v>
      </c>
      <c r="E321" s="1">
        <f aca="true" t="shared" si="126" ref="E321:L321">E205*$D$321</f>
        <v>70800</v>
      </c>
      <c r="F321" s="1">
        <f t="shared" si="126"/>
        <v>77700</v>
      </c>
      <c r="G321" s="1">
        <f t="shared" si="126"/>
        <v>84600</v>
      </c>
      <c r="H321" s="1">
        <f t="shared" si="126"/>
        <v>96050</v>
      </c>
      <c r="I321" s="1">
        <f t="shared" si="126"/>
        <v>109100</v>
      </c>
      <c r="J321" s="1">
        <f t="shared" si="126"/>
        <v>109100</v>
      </c>
      <c r="K321" s="1">
        <f t="shared" si="126"/>
        <v>109100</v>
      </c>
      <c r="L321" s="1">
        <f t="shared" si="126"/>
        <v>109100</v>
      </c>
      <c r="M321" s="6">
        <f t="shared" si="121"/>
        <v>0.07794435818464122</v>
      </c>
      <c r="N321" s="2"/>
      <c r="O321" s="2"/>
      <c r="P321" s="3"/>
      <c r="Q321" s="4"/>
      <c r="R321" s="4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1:49" ht="15">
      <c r="A322" s="1"/>
      <c r="B322" s="2" t="str">
        <f t="shared" si="119"/>
        <v>    7</v>
      </c>
      <c r="C322" s="2" t="s">
        <v>104</v>
      </c>
      <c r="D322" s="39">
        <v>0.015</v>
      </c>
      <c r="E322" s="1">
        <f>(D11+D18)*D322</f>
        <v>49500</v>
      </c>
      <c r="F322" s="1">
        <f aca="true" t="shared" si="127" ref="F322:L324">E322</f>
        <v>49500</v>
      </c>
      <c r="G322" s="1">
        <f t="shared" si="127"/>
        <v>49500</v>
      </c>
      <c r="H322" s="1">
        <f t="shared" si="127"/>
        <v>49500</v>
      </c>
      <c r="I322" s="1">
        <f t="shared" si="127"/>
        <v>49500</v>
      </c>
      <c r="J322" s="1">
        <f t="shared" si="127"/>
        <v>49500</v>
      </c>
      <c r="K322" s="1">
        <f t="shared" si="127"/>
        <v>49500</v>
      </c>
      <c r="L322" s="1">
        <f t="shared" si="127"/>
        <v>49500</v>
      </c>
      <c r="M322" s="6">
        <f t="shared" si="121"/>
        <v>0.04031868047954794</v>
      </c>
      <c r="N322" s="2"/>
      <c r="O322" s="2"/>
      <c r="P322" s="3"/>
      <c r="Q322" s="4"/>
      <c r="R322" s="4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1:49" ht="15">
      <c r="A323" s="1"/>
      <c r="B323" s="2" t="str">
        <f t="shared" si="119"/>
        <v>    8</v>
      </c>
      <c r="C323" s="37" t="s">
        <v>108</v>
      </c>
      <c r="D323" s="44" t="s">
        <v>16</v>
      </c>
      <c r="E323" s="38">
        <v>0</v>
      </c>
      <c r="F323" s="38">
        <f t="shared" si="127"/>
        <v>0</v>
      </c>
      <c r="G323" s="38">
        <f t="shared" si="127"/>
        <v>0</v>
      </c>
      <c r="H323" s="38">
        <f t="shared" si="127"/>
        <v>0</v>
      </c>
      <c r="I323" s="38">
        <f t="shared" si="127"/>
        <v>0</v>
      </c>
      <c r="J323" s="38">
        <f t="shared" si="127"/>
        <v>0</v>
      </c>
      <c r="K323" s="38">
        <f t="shared" si="127"/>
        <v>0</v>
      </c>
      <c r="L323" s="38">
        <f t="shared" si="127"/>
        <v>0</v>
      </c>
      <c r="M323" s="6">
        <f t="shared" si="121"/>
        <v>0</v>
      </c>
      <c r="N323" s="2"/>
      <c r="O323" s="2"/>
      <c r="P323" s="3"/>
      <c r="Q323" s="4"/>
      <c r="R323" s="4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1:49" ht="15">
      <c r="A324" s="1"/>
      <c r="B324" s="2" t="str">
        <f t="shared" si="119"/>
        <v>    9</v>
      </c>
      <c r="C324" s="37" t="s">
        <v>109</v>
      </c>
      <c r="D324" s="44" t="s">
        <v>16</v>
      </c>
      <c r="E324" s="38">
        <v>120000</v>
      </c>
      <c r="F324" s="38">
        <f t="shared" si="127"/>
        <v>120000</v>
      </c>
      <c r="G324" s="38">
        <f t="shared" si="127"/>
        <v>120000</v>
      </c>
      <c r="H324" s="38">
        <f t="shared" si="127"/>
        <v>120000</v>
      </c>
      <c r="I324" s="38">
        <f t="shared" si="127"/>
        <v>120000</v>
      </c>
      <c r="J324" s="38">
        <f t="shared" si="127"/>
        <v>120000</v>
      </c>
      <c r="K324" s="38">
        <f t="shared" si="127"/>
        <v>120000</v>
      </c>
      <c r="L324" s="38">
        <f t="shared" si="127"/>
        <v>120000</v>
      </c>
      <c r="M324" s="6">
        <f t="shared" si="121"/>
        <v>0.09774225570799501</v>
      </c>
      <c r="N324" s="2"/>
      <c r="O324" s="2"/>
      <c r="P324" s="3"/>
      <c r="Q324" s="4"/>
      <c r="R324" s="4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1:49" ht="15">
      <c r="A325" s="1"/>
      <c r="B325" s="2" t="str">
        <f t="shared" si="119"/>
        <v>   10</v>
      </c>
      <c r="C325" s="37" t="s">
        <v>16</v>
      </c>
      <c r="D325" s="44" t="s">
        <v>29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6">
        <f t="shared" si="121"/>
        <v>0</v>
      </c>
      <c r="N325" s="2"/>
      <c r="O325" s="2"/>
      <c r="P325" s="3"/>
      <c r="Q325" s="4"/>
      <c r="R325" s="4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1:49" ht="15">
      <c r="A326" s="1"/>
      <c r="B326" s="2" t="str">
        <f t="shared" si="119"/>
        <v>   11</v>
      </c>
      <c r="C326" s="37" t="s">
        <v>16</v>
      </c>
      <c r="D326" s="44" t="s">
        <v>16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6">
        <f t="shared" si="121"/>
        <v>0</v>
      </c>
      <c r="N326" s="2"/>
      <c r="O326" s="2"/>
      <c r="P326" s="3"/>
      <c r="Q326" s="4"/>
      <c r="R326" s="4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1:49" ht="15">
      <c r="A327" s="1"/>
      <c r="B327" s="2" t="str">
        <f t="shared" si="119"/>
        <v>   12</v>
      </c>
      <c r="C327" s="37" t="s">
        <v>16</v>
      </c>
      <c r="D327" s="44" t="s">
        <v>16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6">
        <f t="shared" si="121"/>
        <v>0</v>
      </c>
      <c r="N327" s="2"/>
      <c r="O327" s="2"/>
      <c r="P327" s="3"/>
      <c r="Q327" s="4"/>
      <c r="R327" s="4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1:49" ht="15">
      <c r="A328" s="1"/>
      <c r="B328" s="2" t="str">
        <f t="shared" si="119"/>
        <v>   13</v>
      </c>
      <c r="C328" s="37" t="s">
        <v>16</v>
      </c>
      <c r="D328" s="44" t="s">
        <v>16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6">
        <f t="shared" si="121"/>
        <v>0</v>
      </c>
      <c r="N328" s="2"/>
      <c r="O328" s="2"/>
      <c r="P328" s="3"/>
      <c r="Q328" s="4"/>
      <c r="R328" s="4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1:49" ht="15">
      <c r="A329" s="1"/>
      <c r="B329" s="2" t="str">
        <f t="shared" si="119"/>
        <v>   14</v>
      </c>
      <c r="C329" s="37" t="s">
        <v>16</v>
      </c>
      <c r="D329" s="44" t="s">
        <v>16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6">
        <f t="shared" si="121"/>
        <v>0</v>
      </c>
      <c r="N329" s="2"/>
      <c r="O329" s="2"/>
      <c r="P329" s="3"/>
      <c r="Q329" s="4"/>
      <c r="R329" s="4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1:49" ht="15">
      <c r="A330" s="1"/>
      <c r="B330" s="2" t="str">
        <f t="shared" si="119"/>
        <v>   15</v>
      </c>
      <c r="C330" s="37" t="s">
        <v>16</v>
      </c>
      <c r="D330" s="44" t="s">
        <v>16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6">
        <f t="shared" si="121"/>
        <v>0</v>
      </c>
      <c r="N330" s="2"/>
      <c r="O330" s="2"/>
      <c r="P330" s="3"/>
      <c r="Q330" s="4"/>
      <c r="R330" s="4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1:49" ht="15">
      <c r="A331" s="1"/>
      <c r="B331" s="2" t="str">
        <f t="shared" si="119"/>
        <v>   16</v>
      </c>
      <c r="C331" s="37" t="s">
        <v>16</v>
      </c>
      <c r="D331" s="44" t="s">
        <v>16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6">
        <f t="shared" si="121"/>
        <v>0</v>
      </c>
      <c r="N331" s="2"/>
      <c r="O331" s="2"/>
      <c r="P331" s="3"/>
      <c r="Q331" s="4"/>
      <c r="R331" s="4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1:49" ht="15">
      <c r="A332" s="1"/>
      <c r="B332" s="2" t="str">
        <f t="shared" si="119"/>
        <v>   17</v>
      </c>
      <c r="C332" s="37" t="s">
        <v>16</v>
      </c>
      <c r="D332" s="44" t="s">
        <v>16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6">
        <f t="shared" si="121"/>
        <v>0</v>
      </c>
      <c r="N332" s="2"/>
      <c r="O332" s="2"/>
      <c r="P332" s="3"/>
      <c r="Q332" s="4"/>
      <c r="R332" s="4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1:49" ht="15">
      <c r="A333" s="1"/>
      <c r="B333" s="2" t="str">
        <f t="shared" si="119"/>
        <v>   18</v>
      </c>
      <c r="C333" s="37" t="s">
        <v>16</v>
      </c>
      <c r="D333" s="44" t="s">
        <v>16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6">
        <f t="shared" si="121"/>
        <v>0</v>
      </c>
      <c r="N333" s="2"/>
      <c r="O333" s="2"/>
      <c r="P333" s="3"/>
      <c r="Q333" s="4"/>
      <c r="R333" s="4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1:49" ht="15">
      <c r="A334" s="1"/>
      <c r="B334" s="2" t="str">
        <f t="shared" si="119"/>
        <v>   19</v>
      </c>
      <c r="C334" s="37" t="s">
        <v>16</v>
      </c>
      <c r="D334" s="44" t="s">
        <v>16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6">
        <f t="shared" si="121"/>
        <v>0</v>
      </c>
      <c r="N334" s="2"/>
      <c r="O334" s="2"/>
      <c r="P334" s="3"/>
      <c r="Q334" s="4"/>
      <c r="R334" s="4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1:49" ht="15.75" thickBot="1">
      <c r="A335" s="1"/>
      <c r="B335" s="14" t="str">
        <f t="shared" si="119"/>
        <v>   20</v>
      </c>
      <c r="C335" s="37" t="s">
        <v>16</v>
      </c>
      <c r="D335" s="45" t="s">
        <v>16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25">
        <f t="shared" si="121"/>
        <v>0</v>
      </c>
      <c r="N335" s="2"/>
      <c r="O335" s="2"/>
      <c r="P335" s="3"/>
      <c r="Q335" s="4"/>
      <c r="R335" s="4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1:49" ht="16.5" thickBot="1" thickTop="1">
      <c r="A336" s="1"/>
      <c r="B336" s="9"/>
      <c r="C336" s="9" t="s">
        <v>110</v>
      </c>
      <c r="D336" s="9"/>
      <c r="E336" s="9">
        <f aca="true" t="shared" si="128" ref="E336:L336">SUM(E316:E335)</f>
        <v>1129500</v>
      </c>
      <c r="F336" s="9">
        <f t="shared" si="128"/>
        <v>1164000</v>
      </c>
      <c r="G336" s="9">
        <f t="shared" si="128"/>
        <v>1198500</v>
      </c>
      <c r="H336" s="9">
        <f t="shared" si="128"/>
        <v>1255750</v>
      </c>
      <c r="I336" s="9">
        <f t="shared" si="128"/>
        <v>1321000</v>
      </c>
      <c r="J336" s="9">
        <f t="shared" si="128"/>
        <v>1251000</v>
      </c>
      <c r="K336" s="9">
        <f t="shared" si="128"/>
        <v>1251000</v>
      </c>
      <c r="L336" s="9">
        <f t="shared" si="128"/>
        <v>1251000</v>
      </c>
      <c r="M336" s="26">
        <f t="shared" si="121"/>
        <v>1</v>
      </c>
      <c r="N336" s="2"/>
      <c r="O336" s="2"/>
      <c r="P336" s="3"/>
      <c r="Q336" s="4"/>
      <c r="R336" s="4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1:49" ht="15.75" thickTop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3"/>
      <c r="Q337" s="4"/>
      <c r="R337" s="4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1:49" ht="15">
      <c r="A338" s="1"/>
      <c r="B338" s="2"/>
      <c r="C338" s="2"/>
      <c r="D338" s="2"/>
      <c r="E338" s="2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4"/>
      <c r="R338" s="4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1:49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3"/>
      <c r="Q339" s="4"/>
      <c r="R339" s="4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1:49" ht="15">
      <c r="A340" s="1"/>
      <c r="B340" s="2"/>
      <c r="C340" s="7" t="s">
        <v>111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4"/>
      <c r="R340" s="4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1:49" ht="15.75" thickBot="1">
      <c r="A341" s="1"/>
      <c r="B341" s="2"/>
      <c r="C341" s="2"/>
      <c r="D341" s="2"/>
      <c r="E341" s="2"/>
      <c r="F341" s="2"/>
      <c r="G341" s="2"/>
      <c r="H341" s="2"/>
      <c r="I341" s="2" t="s">
        <v>113</v>
      </c>
      <c r="J341" s="2"/>
      <c r="K341" s="2"/>
      <c r="L341" s="2"/>
      <c r="M341" s="2"/>
      <c r="N341" s="2"/>
      <c r="O341" s="2"/>
      <c r="P341" s="3"/>
      <c r="Q341" s="4"/>
      <c r="R341" s="4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1:49" ht="16.5" thickBot="1" thickTop="1">
      <c r="A342" s="1"/>
      <c r="B342" s="9"/>
      <c r="C342" s="9" t="s">
        <v>112</v>
      </c>
      <c r="D342" s="9"/>
      <c r="E342" s="11">
        <f aca="true" t="shared" si="129" ref="E342:L342">E4</f>
        <v>1</v>
      </c>
      <c r="F342" s="11">
        <f t="shared" si="129"/>
        <v>2</v>
      </c>
      <c r="G342" s="11">
        <f t="shared" si="129"/>
        <v>3</v>
      </c>
      <c r="H342" s="11">
        <f t="shared" si="129"/>
        <v>4</v>
      </c>
      <c r="I342" s="11">
        <f t="shared" si="129"/>
        <v>5</v>
      </c>
      <c r="J342" s="11">
        <f t="shared" si="129"/>
        <v>6</v>
      </c>
      <c r="K342" s="11">
        <f t="shared" si="129"/>
        <v>7</v>
      </c>
      <c r="L342" s="11">
        <f t="shared" si="129"/>
        <v>8</v>
      </c>
      <c r="M342" s="9" t="str">
        <f>M264</f>
        <v>  Average</v>
      </c>
      <c r="N342" s="2"/>
      <c r="O342" s="2"/>
      <c r="P342" s="3"/>
      <c r="Q342" s="4"/>
      <c r="R342" s="4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 ht="15.75" thickTop="1">
      <c r="A343" s="1"/>
      <c r="B343" s="1"/>
      <c r="C343" s="2" t="s">
        <v>30</v>
      </c>
      <c r="D343" s="1"/>
      <c r="E343" s="38">
        <v>0</v>
      </c>
      <c r="F343" s="38">
        <f aca="true" t="shared" si="130" ref="F343:L343">E343</f>
        <v>0</v>
      </c>
      <c r="G343" s="38">
        <f t="shared" si="130"/>
        <v>0</v>
      </c>
      <c r="H343" s="38">
        <f t="shared" si="130"/>
        <v>0</v>
      </c>
      <c r="I343" s="38">
        <f t="shared" si="130"/>
        <v>0</v>
      </c>
      <c r="J343" s="38">
        <f t="shared" si="130"/>
        <v>0</v>
      </c>
      <c r="K343" s="38">
        <f t="shared" si="130"/>
        <v>0</v>
      </c>
      <c r="L343" s="38">
        <f t="shared" si="130"/>
        <v>0</v>
      </c>
      <c r="M343" s="1">
        <f aca="true" t="shared" si="131" ref="M343:M351">SUM(E343:L343)/$L$4</f>
        <v>0</v>
      </c>
      <c r="N343" s="2"/>
      <c r="O343" s="2"/>
      <c r="P343" s="3"/>
      <c r="Q343" s="4"/>
      <c r="R343" s="4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1:49" ht="15">
      <c r="A344" s="1"/>
      <c r="B344" s="2"/>
      <c r="C344" s="2" t="s">
        <v>31</v>
      </c>
      <c r="D344" s="2"/>
      <c r="E344" s="38">
        <v>15</v>
      </c>
      <c r="F344" s="38">
        <f aca="true" t="shared" si="132" ref="F344:L349">E344</f>
        <v>15</v>
      </c>
      <c r="G344" s="38">
        <f t="shared" si="132"/>
        <v>15</v>
      </c>
      <c r="H344" s="38">
        <f t="shared" si="132"/>
        <v>15</v>
      </c>
      <c r="I344" s="38">
        <f t="shared" si="132"/>
        <v>15</v>
      </c>
      <c r="J344" s="38">
        <f t="shared" si="132"/>
        <v>15</v>
      </c>
      <c r="K344" s="38">
        <f t="shared" si="132"/>
        <v>15</v>
      </c>
      <c r="L344" s="38">
        <f t="shared" si="132"/>
        <v>15</v>
      </c>
      <c r="M344" s="1">
        <f t="shared" si="131"/>
        <v>15</v>
      </c>
      <c r="N344" s="2"/>
      <c r="O344" s="2"/>
      <c r="P344" s="3"/>
      <c r="Q344" s="4"/>
      <c r="R344" s="4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1:49" ht="15">
      <c r="A345" s="1"/>
      <c r="B345" s="2"/>
      <c r="C345" s="2" t="s">
        <v>32</v>
      </c>
      <c r="D345" s="2"/>
      <c r="E345" s="38">
        <v>30</v>
      </c>
      <c r="F345" s="38">
        <f t="shared" si="132"/>
        <v>30</v>
      </c>
      <c r="G345" s="38">
        <f t="shared" si="132"/>
        <v>30</v>
      </c>
      <c r="H345" s="38">
        <f t="shared" si="132"/>
        <v>30</v>
      </c>
      <c r="I345" s="38">
        <f t="shared" si="132"/>
        <v>30</v>
      </c>
      <c r="J345" s="38">
        <f t="shared" si="132"/>
        <v>30</v>
      </c>
      <c r="K345" s="38">
        <f t="shared" si="132"/>
        <v>30</v>
      </c>
      <c r="L345" s="38">
        <f t="shared" si="132"/>
        <v>30</v>
      </c>
      <c r="M345" s="1">
        <f t="shared" si="131"/>
        <v>30</v>
      </c>
      <c r="N345" s="2"/>
      <c r="O345" s="2"/>
      <c r="P345" s="3"/>
      <c r="Q345" s="4"/>
      <c r="R345" s="4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1:49" ht="15">
      <c r="A346" s="1"/>
      <c r="B346" s="2"/>
      <c r="C346" s="2" t="s">
        <v>33</v>
      </c>
      <c r="D346" s="2"/>
      <c r="E346" s="38">
        <v>50</v>
      </c>
      <c r="F346" s="38">
        <f t="shared" si="132"/>
        <v>50</v>
      </c>
      <c r="G346" s="38">
        <f t="shared" si="132"/>
        <v>50</v>
      </c>
      <c r="H346" s="38">
        <f t="shared" si="132"/>
        <v>50</v>
      </c>
      <c r="I346" s="38">
        <f t="shared" si="132"/>
        <v>50</v>
      </c>
      <c r="J346" s="38">
        <f t="shared" si="132"/>
        <v>50</v>
      </c>
      <c r="K346" s="38">
        <f t="shared" si="132"/>
        <v>50</v>
      </c>
      <c r="L346" s="38">
        <f t="shared" si="132"/>
        <v>50</v>
      </c>
      <c r="M346" s="1">
        <f t="shared" si="131"/>
        <v>50</v>
      </c>
      <c r="N346" s="2"/>
      <c r="O346" s="2"/>
      <c r="P346" s="3"/>
      <c r="Q346" s="4"/>
      <c r="R346" s="4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1:49" ht="15">
      <c r="A347" s="1"/>
      <c r="B347" s="2"/>
      <c r="C347" s="2" t="s">
        <v>34</v>
      </c>
      <c r="D347" s="2"/>
      <c r="E347" s="38">
        <v>40</v>
      </c>
      <c r="F347" s="38">
        <f t="shared" si="132"/>
        <v>40</v>
      </c>
      <c r="G347" s="38">
        <f t="shared" si="132"/>
        <v>40</v>
      </c>
      <c r="H347" s="38">
        <f t="shared" si="132"/>
        <v>40</v>
      </c>
      <c r="I347" s="38">
        <f t="shared" si="132"/>
        <v>40</v>
      </c>
      <c r="J347" s="38">
        <f t="shared" si="132"/>
        <v>40</v>
      </c>
      <c r="K347" s="38">
        <f t="shared" si="132"/>
        <v>40</v>
      </c>
      <c r="L347" s="38">
        <f t="shared" si="132"/>
        <v>40</v>
      </c>
      <c r="M347" s="1">
        <f t="shared" si="131"/>
        <v>40</v>
      </c>
      <c r="N347" s="2"/>
      <c r="O347" s="2"/>
      <c r="P347" s="3"/>
      <c r="Q347" s="4"/>
      <c r="R347" s="4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1:49" ht="15">
      <c r="A348" s="1"/>
      <c r="B348" s="2"/>
      <c r="C348" s="2" t="s">
        <v>35</v>
      </c>
      <c r="D348" s="2"/>
      <c r="E348" s="38">
        <v>25</v>
      </c>
      <c r="F348" s="38">
        <f t="shared" si="132"/>
        <v>25</v>
      </c>
      <c r="G348" s="38">
        <f t="shared" si="132"/>
        <v>25</v>
      </c>
      <c r="H348" s="38">
        <f t="shared" si="132"/>
        <v>25</v>
      </c>
      <c r="I348" s="38">
        <f t="shared" si="132"/>
        <v>25</v>
      </c>
      <c r="J348" s="38">
        <f t="shared" si="132"/>
        <v>25</v>
      </c>
      <c r="K348" s="38">
        <f t="shared" si="132"/>
        <v>25</v>
      </c>
      <c r="L348" s="38">
        <f t="shared" si="132"/>
        <v>25</v>
      </c>
      <c r="M348" s="1">
        <f t="shared" si="131"/>
        <v>25</v>
      </c>
      <c r="N348" s="2"/>
      <c r="O348" s="2"/>
      <c r="P348" s="3"/>
      <c r="Q348" s="4"/>
      <c r="R348" s="4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1:49" ht="15">
      <c r="A349" s="1"/>
      <c r="B349" s="2"/>
      <c r="C349" s="2" t="s">
        <v>36</v>
      </c>
      <c r="D349" s="2"/>
      <c r="E349" s="38">
        <v>15</v>
      </c>
      <c r="F349" s="38">
        <f t="shared" si="132"/>
        <v>15</v>
      </c>
      <c r="G349" s="38">
        <f t="shared" si="132"/>
        <v>15</v>
      </c>
      <c r="H349" s="38">
        <f t="shared" si="132"/>
        <v>15</v>
      </c>
      <c r="I349" s="38">
        <f t="shared" si="132"/>
        <v>15</v>
      </c>
      <c r="J349" s="38">
        <f t="shared" si="132"/>
        <v>15</v>
      </c>
      <c r="K349" s="38">
        <f t="shared" si="132"/>
        <v>15</v>
      </c>
      <c r="L349" s="38">
        <f t="shared" si="132"/>
        <v>15</v>
      </c>
      <c r="M349" s="1">
        <f t="shared" si="131"/>
        <v>15</v>
      </c>
      <c r="N349" s="2"/>
      <c r="O349" s="2"/>
      <c r="P349" s="3"/>
      <c r="Q349" s="4"/>
      <c r="R349" s="4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1:49" ht="15.75" thickBot="1">
      <c r="A350" s="1"/>
      <c r="B350" s="14"/>
      <c r="C350" s="14" t="s">
        <v>37</v>
      </c>
      <c r="D350" s="14"/>
      <c r="E350" s="37">
        <v>0</v>
      </c>
      <c r="F350" s="37">
        <f>E350</f>
        <v>0</v>
      </c>
      <c r="G350" s="37">
        <f>F350</f>
        <v>0</v>
      </c>
      <c r="H350" s="37">
        <f>G350</f>
        <v>0</v>
      </c>
      <c r="I350" s="37">
        <f>H350</f>
        <v>0</v>
      </c>
      <c r="J350" s="37">
        <v>0</v>
      </c>
      <c r="K350" s="37">
        <f>J350</f>
        <v>0</v>
      </c>
      <c r="L350" s="37">
        <f>K350</f>
        <v>0</v>
      </c>
      <c r="M350" s="14">
        <f t="shared" si="131"/>
        <v>0</v>
      </c>
      <c r="N350" s="2"/>
      <c r="O350" s="2"/>
      <c r="P350" s="3"/>
      <c r="Q350" s="4"/>
      <c r="R350" s="4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1:49" ht="16.5" thickBot="1" thickTop="1">
      <c r="A351" s="1"/>
      <c r="B351" s="9"/>
      <c r="C351" s="10" t="s">
        <v>27</v>
      </c>
      <c r="D351" s="9"/>
      <c r="E351" s="9">
        <f aca="true" t="shared" si="133" ref="E351:L351">SUM(E343:E350)</f>
        <v>175</v>
      </c>
      <c r="F351" s="9">
        <f t="shared" si="133"/>
        <v>175</v>
      </c>
      <c r="G351" s="9">
        <f t="shared" si="133"/>
        <v>175</v>
      </c>
      <c r="H351" s="9">
        <f t="shared" si="133"/>
        <v>175</v>
      </c>
      <c r="I351" s="9">
        <f t="shared" si="133"/>
        <v>175</v>
      </c>
      <c r="J351" s="9">
        <f t="shared" si="133"/>
        <v>175</v>
      </c>
      <c r="K351" s="9">
        <f t="shared" si="133"/>
        <v>175</v>
      </c>
      <c r="L351" s="9">
        <f t="shared" si="133"/>
        <v>175</v>
      </c>
      <c r="M351" s="9">
        <f t="shared" si="131"/>
        <v>175</v>
      </c>
      <c r="N351" s="2"/>
      <c r="O351" s="2"/>
      <c r="P351" s="3"/>
      <c r="Q351" s="4"/>
      <c r="R351" s="4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1:49" ht="15.75" thickTop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3"/>
      <c r="Q352" s="4"/>
      <c r="R352" s="4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1:49" ht="15">
      <c r="A353" s="1"/>
      <c r="B353" s="2"/>
      <c r="C353" s="7" t="s">
        <v>114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4"/>
      <c r="R353" s="4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1:49" ht="15.75" thickBot="1">
      <c r="A354" s="1"/>
      <c r="B354" s="2"/>
      <c r="C354" s="2"/>
      <c r="D354" s="2"/>
      <c r="E354" s="2"/>
      <c r="F354" s="2"/>
      <c r="G354" s="2"/>
      <c r="H354" s="2"/>
      <c r="I354" s="2" t="str">
        <f>I3</f>
        <v> EUR</v>
      </c>
      <c r="J354" s="2"/>
      <c r="K354" s="2"/>
      <c r="L354" s="2"/>
      <c r="M354" s="2"/>
      <c r="N354" s="2"/>
      <c r="O354" s="2"/>
      <c r="P354" s="3"/>
      <c r="Q354" s="4"/>
      <c r="R354" s="4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1:49" ht="16.5" thickBot="1" thickTop="1">
      <c r="A355" s="1"/>
      <c r="B355" s="9"/>
      <c r="C355" s="9" t="str">
        <f aca="true" t="shared" si="134" ref="C355:C363">C342</f>
        <v>  Professional and skill structure</v>
      </c>
      <c r="D355" s="9"/>
      <c r="E355" s="11">
        <f>E4</f>
        <v>1</v>
      </c>
      <c r="F355" s="11">
        <f>F4</f>
        <v>2</v>
      </c>
      <c r="G355" s="11">
        <f>G4</f>
        <v>3</v>
      </c>
      <c r="H355" s="11">
        <f>H4</f>
        <v>4</v>
      </c>
      <c r="I355" s="11">
        <f>I4</f>
        <v>5</v>
      </c>
      <c r="J355" s="11">
        <f>J4</f>
        <v>6</v>
      </c>
      <c r="K355" s="11">
        <f>K4</f>
        <v>7</v>
      </c>
      <c r="L355" s="11">
        <f>L4</f>
        <v>8</v>
      </c>
      <c r="M355" s="9" t="str">
        <f>M342</f>
        <v>  Average</v>
      </c>
      <c r="N355" s="2"/>
      <c r="O355" s="2"/>
      <c r="P355" s="3"/>
      <c r="Q355" s="4"/>
      <c r="R355" s="4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1:49" ht="15.75" thickTop="1">
      <c r="A356" s="1"/>
      <c r="B356" s="1"/>
      <c r="C356" s="1" t="str">
        <f t="shared" si="134"/>
        <v>VIII</v>
      </c>
      <c r="D356" s="1"/>
      <c r="E356" s="38">
        <v>0</v>
      </c>
      <c r="F356" s="38">
        <f aca="true" t="shared" si="135" ref="F356:L356">E356</f>
        <v>0</v>
      </c>
      <c r="G356" s="38">
        <f t="shared" si="135"/>
        <v>0</v>
      </c>
      <c r="H356" s="38">
        <f t="shared" si="135"/>
        <v>0</v>
      </c>
      <c r="I356" s="38">
        <f t="shared" si="135"/>
        <v>0</v>
      </c>
      <c r="J356" s="38">
        <f t="shared" si="135"/>
        <v>0</v>
      </c>
      <c r="K356" s="38">
        <f t="shared" si="135"/>
        <v>0</v>
      </c>
      <c r="L356" s="38">
        <f t="shared" si="135"/>
        <v>0</v>
      </c>
      <c r="M356" s="1">
        <f aca="true" t="shared" si="136" ref="M356:M363">SUM(E356:L356)/$L$4</f>
        <v>0</v>
      </c>
      <c r="N356" s="2"/>
      <c r="O356" s="2"/>
      <c r="P356" s="3"/>
      <c r="Q356" s="4"/>
      <c r="R356" s="4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1:49" ht="15">
      <c r="A357" s="1"/>
      <c r="B357" s="2"/>
      <c r="C357" s="2" t="str">
        <f t="shared" si="134"/>
        <v>VII</v>
      </c>
      <c r="D357" s="2"/>
      <c r="E357" s="38">
        <f>1000*1.6</f>
        <v>1600</v>
      </c>
      <c r="F357" s="38">
        <f aca="true" t="shared" si="137" ref="F357:I362">E357*1.05</f>
        <v>1680</v>
      </c>
      <c r="G357" s="38">
        <f t="shared" si="137"/>
        <v>1764</v>
      </c>
      <c r="H357" s="38">
        <f t="shared" si="137"/>
        <v>1852.2</v>
      </c>
      <c r="I357" s="38">
        <f t="shared" si="137"/>
        <v>1944.8100000000002</v>
      </c>
      <c r="J357" s="38">
        <f aca="true" t="shared" si="138" ref="J357:L363">I357</f>
        <v>1944.8100000000002</v>
      </c>
      <c r="K357" s="38">
        <f t="shared" si="138"/>
        <v>1944.8100000000002</v>
      </c>
      <c r="L357" s="38">
        <f t="shared" si="138"/>
        <v>1944.8100000000002</v>
      </c>
      <c r="M357" s="1">
        <f t="shared" si="136"/>
        <v>1834.4299999999998</v>
      </c>
      <c r="N357" s="2"/>
      <c r="O357" s="2"/>
      <c r="P357" s="3"/>
      <c r="Q357" s="4"/>
      <c r="R357" s="4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1:49" ht="15">
      <c r="A358" s="1"/>
      <c r="B358" s="2"/>
      <c r="C358" s="2" t="str">
        <f t="shared" si="134"/>
        <v>VI</v>
      </c>
      <c r="D358" s="2"/>
      <c r="E358" s="38">
        <f>500*1.6</f>
        <v>800</v>
      </c>
      <c r="F358" s="38">
        <f t="shared" si="137"/>
        <v>840</v>
      </c>
      <c r="G358" s="38">
        <f t="shared" si="137"/>
        <v>882</v>
      </c>
      <c r="H358" s="38">
        <f t="shared" si="137"/>
        <v>926.1</v>
      </c>
      <c r="I358" s="38">
        <f t="shared" si="137"/>
        <v>972.4050000000001</v>
      </c>
      <c r="J358" s="38">
        <f t="shared" si="138"/>
        <v>972.4050000000001</v>
      </c>
      <c r="K358" s="38">
        <f t="shared" si="138"/>
        <v>972.4050000000001</v>
      </c>
      <c r="L358" s="38">
        <f t="shared" si="138"/>
        <v>972.4050000000001</v>
      </c>
      <c r="M358" s="1">
        <f t="shared" si="136"/>
        <v>917.2149999999999</v>
      </c>
      <c r="N358" s="2"/>
      <c r="O358" s="2"/>
      <c r="P358" s="3"/>
      <c r="Q358" s="4"/>
      <c r="R358" s="4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1:49" ht="15">
      <c r="A359" s="1"/>
      <c r="B359" s="2"/>
      <c r="C359" s="2" t="str">
        <f t="shared" si="134"/>
        <v>V</v>
      </c>
      <c r="D359" s="2"/>
      <c r="E359" s="38">
        <f>300*1.6</f>
        <v>480</v>
      </c>
      <c r="F359" s="38">
        <f t="shared" si="137"/>
        <v>504</v>
      </c>
      <c r="G359" s="38">
        <f t="shared" si="137"/>
        <v>529.2</v>
      </c>
      <c r="H359" s="38">
        <f t="shared" si="137"/>
        <v>555.6600000000001</v>
      </c>
      <c r="I359" s="38">
        <f t="shared" si="137"/>
        <v>583.4430000000001</v>
      </c>
      <c r="J359" s="38">
        <f t="shared" si="138"/>
        <v>583.4430000000001</v>
      </c>
      <c r="K359" s="38">
        <f t="shared" si="138"/>
        <v>583.4430000000001</v>
      </c>
      <c r="L359" s="38">
        <f t="shared" si="138"/>
        <v>583.4430000000001</v>
      </c>
      <c r="M359" s="1">
        <f t="shared" si="136"/>
        <v>550.3290000000001</v>
      </c>
      <c r="N359" s="2"/>
      <c r="O359" s="2"/>
      <c r="P359" s="3"/>
      <c r="Q359" s="4"/>
      <c r="R359" s="4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1:49" ht="15">
      <c r="A360" s="1"/>
      <c r="B360" s="2"/>
      <c r="C360" s="2" t="str">
        <f t="shared" si="134"/>
        <v>IV</v>
      </c>
      <c r="D360" s="2"/>
      <c r="E360" s="38">
        <f>220*1.6</f>
        <v>352</v>
      </c>
      <c r="F360" s="38">
        <f t="shared" si="137"/>
        <v>369.6</v>
      </c>
      <c r="G360" s="38">
        <f t="shared" si="137"/>
        <v>388.08000000000004</v>
      </c>
      <c r="H360" s="38">
        <f t="shared" si="137"/>
        <v>407.48400000000004</v>
      </c>
      <c r="I360" s="38">
        <f t="shared" si="137"/>
        <v>427.85820000000007</v>
      </c>
      <c r="J360" s="38">
        <f t="shared" si="138"/>
        <v>427.85820000000007</v>
      </c>
      <c r="K360" s="38">
        <f t="shared" si="138"/>
        <v>427.85820000000007</v>
      </c>
      <c r="L360" s="38">
        <f t="shared" si="138"/>
        <v>427.85820000000007</v>
      </c>
      <c r="M360" s="1">
        <f t="shared" si="136"/>
        <v>403.5746000000001</v>
      </c>
      <c r="N360" s="2"/>
      <c r="O360" s="2"/>
      <c r="P360" s="3"/>
      <c r="Q360" s="4"/>
      <c r="R360" s="4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1:49" ht="15">
      <c r="A361" s="1"/>
      <c r="B361" s="2"/>
      <c r="C361" s="2" t="str">
        <f t="shared" si="134"/>
        <v>III</v>
      </c>
      <c r="D361" s="2"/>
      <c r="E361" s="38">
        <f>180*1.6</f>
        <v>288</v>
      </c>
      <c r="F361" s="38">
        <f t="shared" si="137"/>
        <v>302.40000000000003</v>
      </c>
      <c r="G361" s="38">
        <f t="shared" si="137"/>
        <v>317.52000000000004</v>
      </c>
      <c r="H361" s="38">
        <f t="shared" si="137"/>
        <v>333.3960000000001</v>
      </c>
      <c r="I361" s="38">
        <f t="shared" si="137"/>
        <v>350.0658000000001</v>
      </c>
      <c r="J361" s="38">
        <f t="shared" si="138"/>
        <v>350.0658000000001</v>
      </c>
      <c r="K361" s="38">
        <f t="shared" si="138"/>
        <v>350.0658000000001</v>
      </c>
      <c r="L361" s="38">
        <f t="shared" si="138"/>
        <v>350.0658000000001</v>
      </c>
      <c r="M361" s="1">
        <f t="shared" si="136"/>
        <v>330.19740000000013</v>
      </c>
      <c r="N361" s="2"/>
      <c r="O361" s="2"/>
      <c r="P361" s="3"/>
      <c r="Q361" s="4"/>
      <c r="R361" s="4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1:49" ht="15">
      <c r="A362" s="1"/>
      <c r="B362" s="2"/>
      <c r="C362" s="2" t="str">
        <f t="shared" si="134"/>
        <v>II</v>
      </c>
      <c r="D362" s="2"/>
      <c r="E362" s="38">
        <f>150*1.6</f>
        <v>240</v>
      </c>
      <c r="F362" s="38">
        <f t="shared" si="137"/>
        <v>252</v>
      </c>
      <c r="G362" s="38">
        <f t="shared" si="137"/>
        <v>264.6</v>
      </c>
      <c r="H362" s="38">
        <f t="shared" si="137"/>
        <v>277.83000000000004</v>
      </c>
      <c r="I362" s="38">
        <f t="shared" si="137"/>
        <v>291.72150000000005</v>
      </c>
      <c r="J362" s="38">
        <f t="shared" si="138"/>
        <v>291.72150000000005</v>
      </c>
      <c r="K362" s="38">
        <f t="shared" si="138"/>
        <v>291.72150000000005</v>
      </c>
      <c r="L362" s="38">
        <f t="shared" si="138"/>
        <v>291.72150000000005</v>
      </c>
      <c r="M362" s="1">
        <f t="shared" si="136"/>
        <v>275.16450000000003</v>
      </c>
      <c r="N362" s="2"/>
      <c r="O362" s="2"/>
      <c r="P362" s="3"/>
      <c r="Q362" s="4"/>
      <c r="R362" s="4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1:49" ht="15.75" thickBot="1">
      <c r="A363" s="1"/>
      <c r="B363" s="18"/>
      <c r="C363" s="18" t="str">
        <f t="shared" si="134"/>
        <v>I</v>
      </c>
      <c r="D363" s="18"/>
      <c r="E363" s="40">
        <v>0</v>
      </c>
      <c r="F363" s="40">
        <f>E363</f>
        <v>0</v>
      </c>
      <c r="G363" s="40">
        <f>F363</f>
        <v>0</v>
      </c>
      <c r="H363" s="40">
        <f>G363</f>
        <v>0</v>
      </c>
      <c r="I363" s="40">
        <f>H363</f>
        <v>0</v>
      </c>
      <c r="J363" s="40">
        <f t="shared" si="138"/>
        <v>0</v>
      </c>
      <c r="K363" s="40">
        <f t="shared" si="138"/>
        <v>0</v>
      </c>
      <c r="L363" s="40">
        <f t="shared" si="138"/>
        <v>0</v>
      </c>
      <c r="M363" s="18">
        <f t="shared" si="136"/>
        <v>0</v>
      </c>
      <c r="N363" s="2"/>
      <c r="O363" s="2"/>
      <c r="P363" s="3"/>
      <c r="Q363" s="4"/>
      <c r="R363" s="4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1:49" ht="15.75" thickTop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3"/>
      <c r="Q364" s="4"/>
      <c r="R364" s="4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1:49" ht="15">
      <c r="A365" s="1"/>
      <c r="B365" s="2"/>
      <c r="C365" s="7" t="s">
        <v>115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4"/>
      <c r="R365" s="4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1:49" ht="15.75" thickBot="1">
      <c r="A366" s="1"/>
      <c r="B366" s="2"/>
      <c r="C366" s="2"/>
      <c r="D366" s="2"/>
      <c r="E366" s="2"/>
      <c r="F366" s="2"/>
      <c r="G366" s="2"/>
      <c r="H366" s="2"/>
      <c r="I366" s="2" t="str">
        <f>I3</f>
        <v> EUR</v>
      </c>
      <c r="J366" s="2"/>
      <c r="K366" s="2"/>
      <c r="L366" s="2"/>
      <c r="M366" s="2"/>
      <c r="N366" s="2"/>
      <c r="O366" s="2"/>
      <c r="P366" s="3"/>
      <c r="Q366" s="4"/>
      <c r="R366" s="4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1:49" ht="16.5" thickBot="1" thickTop="1">
      <c r="A367" s="1"/>
      <c r="B367" s="9"/>
      <c r="C367" s="9" t="str">
        <f aca="true" t="shared" si="139" ref="C367:C375">C342</f>
        <v>  Professional and skill structure</v>
      </c>
      <c r="D367" s="9"/>
      <c r="E367" s="11">
        <f>E4</f>
        <v>1</v>
      </c>
      <c r="F367" s="11">
        <f>F4</f>
        <v>2</v>
      </c>
      <c r="G367" s="11">
        <f>G4</f>
        <v>3</v>
      </c>
      <c r="H367" s="11">
        <f>H4</f>
        <v>4</v>
      </c>
      <c r="I367" s="11">
        <f>I4</f>
        <v>5</v>
      </c>
      <c r="J367" s="11">
        <f>J4</f>
        <v>6</v>
      </c>
      <c r="K367" s="11">
        <f>K4</f>
        <v>7</v>
      </c>
      <c r="L367" s="11">
        <f>L4</f>
        <v>8</v>
      </c>
      <c r="M367" s="9" t="str">
        <f>M355</f>
        <v>  Average</v>
      </c>
      <c r="N367" s="2"/>
      <c r="O367" s="2"/>
      <c r="P367" s="3"/>
      <c r="Q367" s="4"/>
      <c r="R367" s="4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1:49" ht="15.75" thickTop="1">
      <c r="A368" s="1"/>
      <c r="B368" s="1"/>
      <c r="C368" s="1" t="str">
        <f t="shared" si="139"/>
        <v>VIII</v>
      </c>
      <c r="D368" s="1"/>
      <c r="E368" s="1">
        <f aca="true" t="shared" si="140" ref="E368:L375">E343*E356*12</f>
        <v>0</v>
      </c>
      <c r="F368" s="1">
        <f t="shared" si="140"/>
        <v>0</v>
      </c>
      <c r="G368" s="1">
        <f t="shared" si="140"/>
        <v>0</v>
      </c>
      <c r="H368" s="1">
        <f t="shared" si="140"/>
        <v>0</v>
      </c>
      <c r="I368" s="1">
        <f t="shared" si="140"/>
        <v>0</v>
      </c>
      <c r="J368" s="1">
        <f t="shared" si="140"/>
        <v>0</v>
      </c>
      <c r="K368" s="1">
        <f t="shared" si="140"/>
        <v>0</v>
      </c>
      <c r="L368" s="1">
        <f t="shared" si="140"/>
        <v>0</v>
      </c>
      <c r="M368" s="1">
        <f aca="true" t="shared" si="141" ref="M368:M376">SUM(E368:L368)/$L$4</f>
        <v>0</v>
      </c>
      <c r="N368" s="2"/>
      <c r="O368" s="2"/>
      <c r="P368" s="3"/>
      <c r="Q368" s="4"/>
      <c r="R368" s="4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1:49" ht="15">
      <c r="A369" s="1"/>
      <c r="B369" s="2"/>
      <c r="C369" s="2" t="str">
        <f t="shared" si="139"/>
        <v>VII</v>
      </c>
      <c r="D369" s="2"/>
      <c r="E369" s="1">
        <f t="shared" si="140"/>
        <v>288000</v>
      </c>
      <c r="F369" s="1">
        <f t="shared" si="140"/>
        <v>302400</v>
      </c>
      <c r="G369" s="1">
        <f t="shared" si="140"/>
        <v>317520</v>
      </c>
      <c r="H369" s="1">
        <f t="shared" si="140"/>
        <v>333396</v>
      </c>
      <c r="I369" s="1">
        <f t="shared" si="140"/>
        <v>350065.80000000005</v>
      </c>
      <c r="J369" s="1">
        <f t="shared" si="140"/>
        <v>350065.80000000005</v>
      </c>
      <c r="K369" s="1">
        <f t="shared" si="140"/>
        <v>350065.80000000005</v>
      </c>
      <c r="L369" s="1">
        <f t="shared" si="140"/>
        <v>350065.80000000005</v>
      </c>
      <c r="M369" s="1">
        <f t="shared" si="141"/>
        <v>330197.4</v>
      </c>
      <c r="N369" s="2"/>
      <c r="O369" s="2"/>
      <c r="P369" s="3"/>
      <c r="Q369" s="4"/>
      <c r="R369" s="4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49" ht="15">
      <c r="A370" s="1"/>
      <c r="B370" s="2"/>
      <c r="C370" s="2" t="str">
        <f t="shared" si="139"/>
        <v>VI</v>
      </c>
      <c r="D370" s="2"/>
      <c r="E370" s="1">
        <f t="shared" si="140"/>
        <v>288000</v>
      </c>
      <c r="F370" s="1">
        <f t="shared" si="140"/>
        <v>302400</v>
      </c>
      <c r="G370" s="1">
        <f t="shared" si="140"/>
        <v>317520</v>
      </c>
      <c r="H370" s="1">
        <f t="shared" si="140"/>
        <v>333396</v>
      </c>
      <c r="I370" s="1">
        <f t="shared" si="140"/>
        <v>350065.80000000005</v>
      </c>
      <c r="J370" s="1">
        <f t="shared" si="140"/>
        <v>350065.80000000005</v>
      </c>
      <c r="K370" s="1">
        <f t="shared" si="140"/>
        <v>350065.80000000005</v>
      </c>
      <c r="L370" s="1">
        <f t="shared" si="140"/>
        <v>350065.80000000005</v>
      </c>
      <c r="M370" s="1">
        <f t="shared" si="141"/>
        <v>330197.4</v>
      </c>
      <c r="N370" s="2"/>
      <c r="O370" s="2"/>
      <c r="P370" s="3"/>
      <c r="Q370" s="4"/>
      <c r="R370" s="4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1:49" ht="15">
      <c r="A371" s="1"/>
      <c r="B371" s="2"/>
      <c r="C371" s="2" t="str">
        <f t="shared" si="139"/>
        <v>V</v>
      </c>
      <c r="D371" s="2"/>
      <c r="E371" s="1">
        <f t="shared" si="140"/>
        <v>288000</v>
      </c>
      <c r="F371" s="1">
        <f t="shared" si="140"/>
        <v>302400</v>
      </c>
      <c r="G371" s="1">
        <f t="shared" si="140"/>
        <v>317520.00000000006</v>
      </c>
      <c r="H371" s="1">
        <f t="shared" si="140"/>
        <v>333396.00000000006</v>
      </c>
      <c r="I371" s="1">
        <f t="shared" si="140"/>
        <v>350065.80000000005</v>
      </c>
      <c r="J371" s="1">
        <f t="shared" si="140"/>
        <v>350065.80000000005</v>
      </c>
      <c r="K371" s="1">
        <f t="shared" si="140"/>
        <v>350065.80000000005</v>
      </c>
      <c r="L371" s="1">
        <f t="shared" si="140"/>
        <v>350065.80000000005</v>
      </c>
      <c r="M371" s="1">
        <f t="shared" si="141"/>
        <v>330197.4</v>
      </c>
      <c r="N371" s="2"/>
      <c r="O371" s="2"/>
      <c r="P371" s="3"/>
      <c r="Q371" s="4"/>
      <c r="R371" s="4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1:49" ht="15">
      <c r="A372" s="1"/>
      <c r="B372" s="2"/>
      <c r="C372" s="2" t="str">
        <f t="shared" si="139"/>
        <v>IV</v>
      </c>
      <c r="D372" s="2"/>
      <c r="E372" s="1">
        <f t="shared" si="140"/>
        <v>168960</v>
      </c>
      <c r="F372" s="1">
        <f t="shared" si="140"/>
        <v>177408</v>
      </c>
      <c r="G372" s="1">
        <f t="shared" si="140"/>
        <v>186278.40000000002</v>
      </c>
      <c r="H372" s="1">
        <f t="shared" si="140"/>
        <v>195592.32</v>
      </c>
      <c r="I372" s="1">
        <f t="shared" si="140"/>
        <v>205371.93600000002</v>
      </c>
      <c r="J372" s="1">
        <f t="shared" si="140"/>
        <v>205371.93600000002</v>
      </c>
      <c r="K372" s="1">
        <f t="shared" si="140"/>
        <v>205371.93600000002</v>
      </c>
      <c r="L372" s="1">
        <f t="shared" si="140"/>
        <v>205371.93600000002</v>
      </c>
      <c r="M372" s="1">
        <f t="shared" si="141"/>
        <v>193715.808</v>
      </c>
      <c r="N372" s="2"/>
      <c r="O372" s="2"/>
      <c r="P372" s="3"/>
      <c r="Q372" s="4"/>
      <c r="R372" s="4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 ht="15">
      <c r="A373" s="1"/>
      <c r="B373" s="2"/>
      <c r="C373" s="2" t="str">
        <f t="shared" si="139"/>
        <v>III</v>
      </c>
      <c r="D373" s="2"/>
      <c r="E373" s="1">
        <f t="shared" si="140"/>
        <v>86400</v>
      </c>
      <c r="F373" s="1">
        <f t="shared" si="140"/>
        <v>90720.00000000001</v>
      </c>
      <c r="G373" s="1">
        <f t="shared" si="140"/>
        <v>95256.00000000001</v>
      </c>
      <c r="H373" s="1">
        <f t="shared" si="140"/>
        <v>100018.80000000002</v>
      </c>
      <c r="I373" s="1">
        <f t="shared" si="140"/>
        <v>105019.74000000002</v>
      </c>
      <c r="J373" s="1">
        <f t="shared" si="140"/>
        <v>105019.74000000002</v>
      </c>
      <c r="K373" s="1">
        <f t="shared" si="140"/>
        <v>105019.74000000002</v>
      </c>
      <c r="L373" s="1">
        <f t="shared" si="140"/>
        <v>105019.74000000002</v>
      </c>
      <c r="M373" s="1">
        <f t="shared" si="141"/>
        <v>99059.22</v>
      </c>
      <c r="N373" s="2"/>
      <c r="O373" s="2"/>
      <c r="P373" s="3"/>
      <c r="Q373" s="4"/>
      <c r="R373" s="4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1:49" ht="15">
      <c r="A374" s="1"/>
      <c r="B374" s="2"/>
      <c r="C374" s="2" t="str">
        <f t="shared" si="139"/>
        <v>II</v>
      </c>
      <c r="D374" s="2"/>
      <c r="E374" s="1">
        <f t="shared" si="140"/>
        <v>43200</v>
      </c>
      <c r="F374" s="1">
        <f t="shared" si="140"/>
        <v>45360</v>
      </c>
      <c r="G374" s="1">
        <f t="shared" si="140"/>
        <v>47628.00000000001</v>
      </c>
      <c r="H374" s="1">
        <f t="shared" si="140"/>
        <v>50009.40000000001</v>
      </c>
      <c r="I374" s="1">
        <f t="shared" si="140"/>
        <v>52509.87000000001</v>
      </c>
      <c r="J374" s="1">
        <f t="shared" si="140"/>
        <v>52509.87000000001</v>
      </c>
      <c r="K374" s="1">
        <f t="shared" si="140"/>
        <v>52509.87000000001</v>
      </c>
      <c r="L374" s="1">
        <f t="shared" si="140"/>
        <v>52509.87000000001</v>
      </c>
      <c r="M374" s="1">
        <f t="shared" si="141"/>
        <v>49529.61</v>
      </c>
      <c r="N374" s="2"/>
      <c r="O374" s="2"/>
      <c r="P374" s="3"/>
      <c r="Q374" s="4"/>
      <c r="R374" s="4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1:49" ht="15.75" thickBot="1">
      <c r="A375" s="1"/>
      <c r="B375" s="14"/>
      <c r="C375" s="14" t="str">
        <f t="shared" si="139"/>
        <v>I</v>
      </c>
      <c r="D375" s="14"/>
      <c r="E375" s="14">
        <f t="shared" si="140"/>
        <v>0</v>
      </c>
      <c r="F375" s="14">
        <f t="shared" si="140"/>
        <v>0</v>
      </c>
      <c r="G375" s="14">
        <f t="shared" si="140"/>
        <v>0</v>
      </c>
      <c r="H375" s="14">
        <f t="shared" si="140"/>
        <v>0</v>
      </c>
      <c r="I375" s="14">
        <f t="shared" si="140"/>
        <v>0</v>
      </c>
      <c r="J375" s="14">
        <f t="shared" si="140"/>
        <v>0</v>
      </c>
      <c r="K375" s="14">
        <f t="shared" si="140"/>
        <v>0</v>
      </c>
      <c r="L375" s="14">
        <f t="shared" si="140"/>
        <v>0</v>
      </c>
      <c r="M375" s="14">
        <f t="shared" si="141"/>
        <v>0</v>
      </c>
      <c r="N375" s="2"/>
      <c r="O375" s="2"/>
      <c r="P375" s="3"/>
      <c r="Q375" s="4"/>
      <c r="R375" s="4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 ht="16.5" thickBot="1" thickTop="1">
      <c r="A376" s="1"/>
      <c r="B376" s="9"/>
      <c r="C376" s="10" t="s">
        <v>53</v>
      </c>
      <c r="D376" s="9"/>
      <c r="E376" s="9">
        <f aca="true" t="shared" si="142" ref="E376:L376">SUM(E368:E375)</f>
        <v>1162560</v>
      </c>
      <c r="F376" s="9">
        <f t="shared" si="142"/>
        <v>1220688</v>
      </c>
      <c r="G376" s="9">
        <f t="shared" si="142"/>
        <v>1281722.4</v>
      </c>
      <c r="H376" s="9">
        <f t="shared" si="142"/>
        <v>1345808.52</v>
      </c>
      <c r="I376" s="9">
        <f t="shared" si="142"/>
        <v>1413098.9460000002</v>
      </c>
      <c r="J376" s="9">
        <f t="shared" si="142"/>
        <v>1413098.9460000002</v>
      </c>
      <c r="K376" s="9">
        <f t="shared" si="142"/>
        <v>1413098.9460000002</v>
      </c>
      <c r="L376" s="9">
        <f t="shared" si="142"/>
        <v>1413098.9460000002</v>
      </c>
      <c r="M376" s="9">
        <f t="shared" si="141"/>
        <v>1332896.8380000002</v>
      </c>
      <c r="N376" s="2"/>
      <c r="O376" s="2"/>
      <c r="P376" s="3"/>
      <c r="Q376" s="4"/>
      <c r="R376" s="4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1:49" ht="15.75" thickTop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3"/>
      <c r="Q377" s="4"/>
      <c r="R377" s="4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1:4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3"/>
      <c r="Q378" s="4"/>
      <c r="R378" s="4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1:49" ht="15">
      <c r="A379" s="1"/>
      <c r="B379" s="2"/>
      <c r="C379" s="7" t="s">
        <v>116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4"/>
      <c r="R379" s="4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1:49" ht="15.75" thickBot="1">
      <c r="A380" s="1"/>
      <c r="B380" s="2"/>
      <c r="C380" s="2"/>
      <c r="D380" s="2"/>
      <c r="E380" s="2"/>
      <c r="F380" s="2"/>
      <c r="G380" s="2"/>
      <c r="H380" s="2"/>
      <c r="I380" s="2" t="str">
        <f>I3</f>
        <v> EUR</v>
      </c>
      <c r="J380" s="2"/>
      <c r="K380" s="2"/>
      <c r="L380" s="2"/>
      <c r="M380" s="2"/>
      <c r="N380" s="2"/>
      <c r="O380" s="2"/>
      <c r="P380" s="3"/>
      <c r="Q380" s="4"/>
      <c r="R380" s="4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1:49" ht="16.5" thickBot="1" thickTop="1">
      <c r="A381" s="1"/>
      <c r="B381" s="9" t="str">
        <f aca="true" t="shared" si="143" ref="B381:H381">B4</f>
        <v> No.</v>
      </c>
      <c r="C381" s="9" t="str">
        <f t="shared" si="143"/>
        <v>      Description</v>
      </c>
      <c r="D381" s="11" t="str">
        <f t="shared" si="143"/>
        <v>"0" year</v>
      </c>
      <c r="E381" s="11">
        <f t="shared" si="143"/>
        <v>1</v>
      </c>
      <c r="F381" s="11">
        <f t="shared" si="143"/>
        <v>2</v>
      </c>
      <c r="G381" s="11">
        <f t="shared" si="143"/>
        <v>3</v>
      </c>
      <c r="H381" s="11">
        <f t="shared" si="143"/>
        <v>4</v>
      </c>
      <c r="I381" s="11">
        <f>I4</f>
        <v>5</v>
      </c>
      <c r="J381" s="11">
        <f>J4</f>
        <v>6</v>
      </c>
      <c r="K381" s="11">
        <f>K4</f>
        <v>7</v>
      </c>
      <c r="L381" s="11">
        <f>L4</f>
        <v>8</v>
      </c>
      <c r="M381" s="9" t="str">
        <f>M4</f>
        <v>Total</v>
      </c>
      <c r="N381" s="2"/>
      <c r="O381" s="2"/>
      <c r="P381" s="3"/>
      <c r="Q381" s="4"/>
      <c r="R381" s="4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 ht="15.75" thickTop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3"/>
      <c r="Q382" s="4"/>
      <c r="R382" s="4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1:49" ht="15">
      <c r="A383" s="1"/>
      <c r="B383" s="1" t="str">
        <f>B6</f>
        <v>    1</v>
      </c>
      <c r="C383" s="2" t="s">
        <v>117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4"/>
      <c r="R383" s="4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1:49" ht="15">
      <c r="A384" s="1"/>
      <c r="B384" s="2"/>
      <c r="C384" s="2" t="s">
        <v>118</v>
      </c>
      <c r="D384" s="2"/>
      <c r="E384" s="38">
        <v>30</v>
      </c>
      <c r="F384" s="38">
        <f aca="true" t="shared" si="144" ref="F384:L384">E384</f>
        <v>30</v>
      </c>
      <c r="G384" s="38">
        <f t="shared" si="144"/>
        <v>30</v>
      </c>
      <c r="H384" s="38">
        <f t="shared" si="144"/>
        <v>30</v>
      </c>
      <c r="I384" s="38">
        <f t="shared" si="144"/>
        <v>30</v>
      </c>
      <c r="J384" s="38">
        <f t="shared" si="144"/>
        <v>30</v>
      </c>
      <c r="K384" s="38">
        <f t="shared" si="144"/>
        <v>30</v>
      </c>
      <c r="L384" s="38">
        <f t="shared" si="144"/>
        <v>30</v>
      </c>
      <c r="M384" s="1"/>
      <c r="N384" s="2"/>
      <c r="O384" s="2"/>
      <c r="P384" s="3"/>
      <c r="Q384" s="4"/>
      <c r="R384" s="4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1:49" ht="15">
      <c r="A385" s="1"/>
      <c r="B385" s="2"/>
      <c r="C385" s="2" t="s">
        <v>119</v>
      </c>
      <c r="D385" s="2"/>
      <c r="E385" s="38">
        <v>7</v>
      </c>
      <c r="F385" s="38">
        <f aca="true" t="shared" si="145" ref="F385:L385">E385</f>
        <v>7</v>
      </c>
      <c r="G385" s="38">
        <f t="shared" si="145"/>
        <v>7</v>
      </c>
      <c r="H385" s="38">
        <f t="shared" si="145"/>
        <v>7</v>
      </c>
      <c r="I385" s="38">
        <f t="shared" si="145"/>
        <v>7</v>
      </c>
      <c r="J385" s="38">
        <f t="shared" si="145"/>
        <v>7</v>
      </c>
      <c r="K385" s="38">
        <f t="shared" si="145"/>
        <v>7</v>
      </c>
      <c r="L385" s="38">
        <f t="shared" si="145"/>
        <v>7</v>
      </c>
      <c r="M385" s="1"/>
      <c r="N385" s="2"/>
      <c r="O385" s="2"/>
      <c r="P385" s="3"/>
      <c r="Q385" s="4"/>
      <c r="R385" s="4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1:49" ht="15">
      <c r="A386" s="1"/>
      <c r="B386" s="2"/>
      <c r="C386" s="2" t="s">
        <v>120</v>
      </c>
      <c r="D386" s="2"/>
      <c r="E386" s="38">
        <v>15</v>
      </c>
      <c r="F386" s="38">
        <f aca="true" t="shared" si="146" ref="F386:L386">E386</f>
        <v>15</v>
      </c>
      <c r="G386" s="38">
        <f t="shared" si="146"/>
        <v>15</v>
      </c>
      <c r="H386" s="38">
        <f t="shared" si="146"/>
        <v>15</v>
      </c>
      <c r="I386" s="38">
        <f t="shared" si="146"/>
        <v>15</v>
      </c>
      <c r="J386" s="38">
        <f t="shared" si="146"/>
        <v>15</v>
      </c>
      <c r="K386" s="38">
        <f t="shared" si="146"/>
        <v>15</v>
      </c>
      <c r="L386" s="38">
        <f t="shared" si="146"/>
        <v>15</v>
      </c>
      <c r="M386" s="1"/>
      <c r="N386" s="2"/>
      <c r="O386" s="2"/>
      <c r="P386" s="3"/>
      <c r="Q386" s="4"/>
      <c r="R386" s="4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1:49" ht="15">
      <c r="A387" s="1"/>
      <c r="B387" s="2"/>
      <c r="C387" s="2" t="s">
        <v>121</v>
      </c>
      <c r="D387" s="2"/>
      <c r="E387" s="38">
        <v>30</v>
      </c>
      <c r="F387" s="38">
        <f aca="true" t="shared" si="147" ref="F387:L387">E387</f>
        <v>30</v>
      </c>
      <c r="G387" s="38">
        <f t="shared" si="147"/>
        <v>30</v>
      </c>
      <c r="H387" s="38">
        <f t="shared" si="147"/>
        <v>30</v>
      </c>
      <c r="I387" s="38">
        <f t="shared" si="147"/>
        <v>30</v>
      </c>
      <c r="J387" s="38">
        <f t="shared" si="147"/>
        <v>30</v>
      </c>
      <c r="K387" s="38">
        <f t="shared" si="147"/>
        <v>30</v>
      </c>
      <c r="L387" s="38">
        <f t="shared" si="147"/>
        <v>30</v>
      </c>
      <c r="M387" s="1"/>
      <c r="N387" s="2"/>
      <c r="O387" s="2"/>
      <c r="P387" s="3"/>
      <c r="Q387" s="4"/>
      <c r="R387" s="4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1:49" ht="15">
      <c r="A388" s="1"/>
      <c r="B388" s="2"/>
      <c r="C388" s="2" t="s">
        <v>122</v>
      </c>
      <c r="D388" s="2"/>
      <c r="E388" s="38">
        <v>30</v>
      </c>
      <c r="F388" s="38">
        <f aca="true" t="shared" si="148" ref="F388:L388">E388</f>
        <v>30</v>
      </c>
      <c r="G388" s="38">
        <f t="shared" si="148"/>
        <v>30</v>
      </c>
      <c r="H388" s="38">
        <f t="shared" si="148"/>
        <v>30</v>
      </c>
      <c r="I388" s="38">
        <f t="shared" si="148"/>
        <v>30</v>
      </c>
      <c r="J388" s="38">
        <f t="shared" si="148"/>
        <v>30</v>
      </c>
      <c r="K388" s="38">
        <f t="shared" si="148"/>
        <v>30</v>
      </c>
      <c r="L388" s="38">
        <f t="shared" si="148"/>
        <v>30</v>
      </c>
      <c r="M388" s="1"/>
      <c r="N388" s="2"/>
      <c r="O388" s="2"/>
      <c r="P388" s="3"/>
      <c r="Q388" s="4"/>
      <c r="R388" s="4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1:49" ht="15">
      <c r="A389" s="1"/>
      <c r="B389" s="2"/>
      <c r="C389" s="2"/>
      <c r="D389" s="2"/>
      <c r="E389" s="2"/>
      <c r="F389" s="24"/>
      <c r="G389" s="24"/>
      <c r="H389" s="24"/>
      <c r="I389" s="24"/>
      <c r="J389" s="24"/>
      <c r="K389" s="24"/>
      <c r="L389" s="24"/>
      <c r="M389" s="2"/>
      <c r="N389" s="2"/>
      <c r="O389" s="2"/>
      <c r="P389" s="3"/>
      <c r="Q389" s="4"/>
      <c r="R389" s="4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1:49" ht="15">
      <c r="A390" s="1"/>
      <c r="B390" s="1" t="str">
        <f>B11</f>
        <v>    2</v>
      </c>
      <c r="C390" s="2" t="s">
        <v>123</v>
      </c>
      <c r="D390" s="2"/>
      <c r="E390" s="2"/>
      <c r="F390" s="24"/>
      <c r="G390" s="24"/>
      <c r="H390" s="24"/>
      <c r="I390" s="24"/>
      <c r="J390" s="24"/>
      <c r="K390" s="24"/>
      <c r="L390" s="24"/>
      <c r="M390" s="2"/>
      <c r="N390" s="2"/>
      <c r="O390" s="2"/>
      <c r="P390" s="3"/>
      <c r="Q390" s="4"/>
      <c r="R390" s="4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1:49" ht="15">
      <c r="A391" s="1"/>
      <c r="B391" s="2"/>
      <c r="C391" s="2" t="s">
        <v>118</v>
      </c>
      <c r="D391" s="2"/>
      <c r="E391" s="1">
        <f aca="true" t="shared" si="149" ref="E391:L391">E310</f>
        <v>4260000</v>
      </c>
      <c r="F391" s="1">
        <f t="shared" si="149"/>
        <v>4687000</v>
      </c>
      <c r="G391" s="1">
        <f t="shared" si="149"/>
        <v>5109000</v>
      </c>
      <c r="H391" s="1">
        <f t="shared" si="149"/>
        <v>5841000</v>
      </c>
      <c r="I391" s="1">
        <f t="shared" si="149"/>
        <v>6673000</v>
      </c>
      <c r="J391" s="1">
        <f t="shared" si="149"/>
        <v>6673000</v>
      </c>
      <c r="K391" s="1">
        <f t="shared" si="149"/>
        <v>6673000</v>
      </c>
      <c r="L391" s="1">
        <f t="shared" si="149"/>
        <v>6673000</v>
      </c>
      <c r="M391" s="1"/>
      <c r="N391" s="2"/>
      <c r="O391" s="2"/>
      <c r="P391" s="3"/>
      <c r="Q391" s="4"/>
      <c r="R391" s="4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1:49" ht="15">
      <c r="A392" s="1"/>
      <c r="B392" s="2"/>
      <c r="C392" s="2" t="s">
        <v>119</v>
      </c>
      <c r="D392" s="2"/>
      <c r="E392" s="1">
        <f aca="true" t="shared" si="150" ref="E392:L392">E310+E376</f>
        <v>5422560</v>
      </c>
      <c r="F392" s="1">
        <f t="shared" si="150"/>
        <v>5907688</v>
      </c>
      <c r="G392" s="1">
        <f t="shared" si="150"/>
        <v>6390722.4</v>
      </c>
      <c r="H392" s="1">
        <f t="shared" si="150"/>
        <v>7186808.52</v>
      </c>
      <c r="I392" s="1">
        <f t="shared" si="150"/>
        <v>8086098.946</v>
      </c>
      <c r="J392" s="1">
        <f t="shared" si="150"/>
        <v>8086098.946</v>
      </c>
      <c r="K392" s="1">
        <f t="shared" si="150"/>
        <v>8086098.946</v>
      </c>
      <c r="L392" s="1">
        <f t="shared" si="150"/>
        <v>8086098.946</v>
      </c>
      <c r="M392" s="1"/>
      <c r="N392" s="2"/>
      <c r="O392" s="2"/>
      <c r="P392" s="3"/>
      <c r="Q392" s="4"/>
      <c r="R392" s="4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1:49" ht="15">
      <c r="A393" s="1"/>
      <c r="B393" s="2"/>
      <c r="C393" s="2" t="s">
        <v>120</v>
      </c>
      <c r="D393" s="2"/>
      <c r="E393" s="1">
        <f aca="true" t="shared" si="151" ref="E393:L393">E310+E376+E336-E316</f>
        <v>6212060</v>
      </c>
      <c r="F393" s="1">
        <f t="shared" si="151"/>
        <v>6731688</v>
      </c>
      <c r="G393" s="1">
        <f t="shared" si="151"/>
        <v>7249222.4</v>
      </c>
      <c r="H393" s="1">
        <f t="shared" si="151"/>
        <v>8102558.52</v>
      </c>
      <c r="I393" s="1">
        <f t="shared" si="151"/>
        <v>9067098.946</v>
      </c>
      <c r="J393" s="1">
        <f t="shared" si="151"/>
        <v>9067098.946</v>
      </c>
      <c r="K393" s="1">
        <f t="shared" si="151"/>
        <v>9067098.946</v>
      </c>
      <c r="L393" s="1">
        <f t="shared" si="151"/>
        <v>9067098.946</v>
      </c>
      <c r="M393" s="1"/>
      <c r="N393" s="2"/>
      <c r="O393" s="2"/>
      <c r="P393" s="3"/>
      <c r="Q393" s="4"/>
      <c r="R393" s="4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1:49" ht="15">
      <c r="A394" s="1"/>
      <c r="B394" s="2"/>
      <c r="C394" s="2" t="s">
        <v>121</v>
      </c>
      <c r="D394" s="2"/>
      <c r="E394" s="1">
        <f aca="true" t="shared" si="152" ref="E394:L394">E205</f>
        <v>7080000</v>
      </c>
      <c r="F394" s="1">
        <f t="shared" si="152"/>
        <v>7770000</v>
      </c>
      <c r="G394" s="1">
        <f t="shared" si="152"/>
        <v>8460000</v>
      </c>
      <c r="H394" s="1">
        <f t="shared" si="152"/>
        <v>9605000</v>
      </c>
      <c r="I394" s="1">
        <f t="shared" si="152"/>
        <v>10910000</v>
      </c>
      <c r="J394" s="1">
        <f t="shared" si="152"/>
        <v>10910000</v>
      </c>
      <c r="K394" s="1">
        <f t="shared" si="152"/>
        <v>10910000</v>
      </c>
      <c r="L394" s="1">
        <f t="shared" si="152"/>
        <v>10910000</v>
      </c>
      <c r="M394" s="1"/>
      <c r="N394" s="2"/>
      <c r="O394" s="2"/>
      <c r="P394" s="3"/>
      <c r="Q394" s="4"/>
      <c r="R394" s="4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1:49" ht="15">
      <c r="A395" s="1"/>
      <c r="B395" s="2"/>
      <c r="C395" s="2" t="s">
        <v>122</v>
      </c>
      <c r="D395" s="2"/>
      <c r="E395" s="1">
        <f aca="true" t="shared" si="153" ref="E395:L395">E310+E376+E336-E316</f>
        <v>6212060</v>
      </c>
      <c r="F395" s="1">
        <f t="shared" si="153"/>
        <v>6731688</v>
      </c>
      <c r="G395" s="1">
        <f t="shared" si="153"/>
        <v>7249222.4</v>
      </c>
      <c r="H395" s="1">
        <f t="shared" si="153"/>
        <v>8102558.52</v>
      </c>
      <c r="I395" s="1">
        <f t="shared" si="153"/>
        <v>9067098.946</v>
      </c>
      <c r="J395" s="1">
        <f t="shared" si="153"/>
        <v>9067098.946</v>
      </c>
      <c r="K395" s="1">
        <f t="shared" si="153"/>
        <v>9067098.946</v>
      </c>
      <c r="L395" s="1">
        <f t="shared" si="153"/>
        <v>9067098.946</v>
      </c>
      <c r="M395" s="1"/>
      <c r="N395" s="2"/>
      <c r="O395" s="2"/>
      <c r="P395" s="3"/>
      <c r="Q395" s="4"/>
      <c r="R395" s="4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1:49" ht="1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3"/>
      <c r="Q396" s="4"/>
      <c r="R396" s="4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1:49" ht="15">
      <c r="A397" s="1"/>
      <c r="B397" s="12" t="str">
        <f>B18</f>
        <v>    3</v>
      </c>
      <c r="C397" s="12" t="s">
        <v>124</v>
      </c>
      <c r="D397" s="12"/>
      <c r="E397" s="12">
        <f aca="true" t="shared" si="154" ref="E397:L397">SUM(E398:E402)</f>
        <v>780758.9589041097</v>
      </c>
      <c r="F397" s="12">
        <f t="shared" si="154"/>
        <v>860516.4273972606</v>
      </c>
      <c r="G397" s="12">
        <f t="shared" si="154"/>
        <v>939908.8241095891</v>
      </c>
      <c r="H397" s="12">
        <f t="shared" si="154"/>
        <v>1074381.5940821918</v>
      </c>
      <c r="I397" s="12">
        <f t="shared" si="154"/>
        <v>1227633.4477589042</v>
      </c>
      <c r="J397" s="12">
        <f t="shared" si="154"/>
        <v>1227633.4477589042</v>
      </c>
      <c r="K397" s="12">
        <f t="shared" si="154"/>
        <v>1227633.4477589042</v>
      </c>
      <c r="L397" s="12">
        <f t="shared" si="154"/>
        <v>1227633.4477589042</v>
      </c>
      <c r="M397" s="14"/>
      <c r="N397" s="2"/>
      <c r="O397" s="2"/>
      <c r="P397" s="3"/>
      <c r="Q397" s="4"/>
      <c r="R397" s="4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1:49" ht="15">
      <c r="A398" s="1"/>
      <c r="B398" s="1"/>
      <c r="C398" s="2" t="s">
        <v>118</v>
      </c>
      <c r="D398" s="1"/>
      <c r="E398" s="1">
        <f aca="true" t="shared" si="155" ref="E398:L398">E391/(365/E384)</f>
        <v>350136.9863013699</v>
      </c>
      <c r="F398" s="1">
        <f t="shared" si="155"/>
        <v>385232.8767123288</v>
      </c>
      <c r="G398" s="1">
        <f t="shared" si="155"/>
        <v>419917.8082191781</v>
      </c>
      <c r="H398" s="1">
        <f t="shared" si="155"/>
        <v>480082.19178082194</v>
      </c>
      <c r="I398" s="1">
        <f t="shared" si="155"/>
        <v>548465.7534246575</v>
      </c>
      <c r="J398" s="1">
        <f t="shared" si="155"/>
        <v>548465.7534246575</v>
      </c>
      <c r="K398" s="1">
        <f t="shared" si="155"/>
        <v>548465.7534246575</v>
      </c>
      <c r="L398" s="1">
        <f t="shared" si="155"/>
        <v>548465.7534246575</v>
      </c>
      <c r="M398" s="1"/>
      <c r="N398" s="2"/>
      <c r="O398" s="2"/>
      <c r="P398" s="3"/>
      <c r="Q398" s="4"/>
      <c r="R398" s="4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1:49" ht="15">
      <c r="A399" s="1"/>
      <c r="B399" s="2"/>
      <c r="C399" s="2" t="s">
        <v>119</v>
      </c>
      <c r="D399" s="2"/>
      <c r="E399" s="1">
        <f aca="true" t="shared" si="156" ref="E399:L399">E392/(365/E385)</f>
        <v>103994.30136986301</v>
      </c>
      <c r="F399" s="1">
        <f t="shared" si="156"/>
        <v>113298.12602739726</v>
      </c>
      <c r="G399" s="1">
        <f t="shared" si="156"/>
        <v>122561.7994520548</v>
      </c>
      <c r="H399" s="1">
        <f t="shared" si="156"/>
        <v>137829.20449315067</v>
      </c>
      <c r="I399" s="1">
        <f t="shared" si="156"/>
        <v>155075.8701972603</v>
      </c>
      <c r="J399" s="1">
        <f t="shared" si="156"/>
        <v>155075.8701972603</v>
      </c>
      <c r="K399" s="1">
        <f t="shared" si="156"/>
        <v>155075.8701972603</v>
      </c>
      <c r="L399" s="1">
        <f t="shared" si="156"/>
        <v>155075.8701972603</v>
      </c>
      <c r="M399" s="1"/>
      <c r="N399" s="2"/>
      <c r="O399" s="2"/>
      <c r="P399" s="3"/>
      <c r="Q399" s="4"/>
      <c r="R399" s="4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1:49" ht="15">
      <c r="A400" s="1"/>
      <c r="B400" s="2"/>
      <c r="C400" s="2" t="s">
        <v>120</v>
      </c>
      <c r="D400" s="2"/>
      <c r="E400" s="1">
        <f aca="true" t="shared" si="157" ref="E400:L400">E393/(365/E386)</f>
        <v>255290.13698630137</v>
      </c>
      <c r="F400" s="1">
        <f t="shared" si="157"/>
        <v>276644.7123287671</v>
      </c>
      <c r="G400" s="1">
        <f t="shared" si="157"/>
        <v>297913.24931506853</v>
      </c>
      <c r="H400" s="1">
        <f t="shared" si="157"/>
        <v>332981.85698630137</v>
      </c>
      <c r="I400" s="1">
        <f t="shared" si="157"/>
        <v>372620.504630137</v>
      </c>
      <c r="J400" s="1">
        <f t="shared" si="157"/>
        <v>372620.504630137</v>
      </c>
      <c r="K400" s="1">
        <f t="shared" si="157"/>
        <v>372620.504630137</v>
      </c>
      <c r="L400" s="1">
        <f t="shared" si="157"/>
        <v>372620.504630137</v>
      </c>
      <c r="M400" s="1"/>
      <c r="N400" s="2"/>
      <c r="O400" s="2"/>
      <c r="P400" s="3"/>
      <c r="Q400" s="4"/>
      <c r="R400" s="4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1:49" ht="15">
      <c r="A401" s="1"/>
      <c r="B401" s="2"/>
      <c r="C401" s="2" t="s">
        <v>121</v>
      </c>
      <c r="D401" s="2"/>
      <c r="E401" s="1">
        <f aca="true" t="shared" si="158" ref="E401:L401">E394/(365/E387)</f>
        <v>581917.8082191781</v>
      </c>
      <c r="F401" s="1">
        <f t="shared" si="158"/>
        <v>638630.1369863014</v>
      </c>
      <c r="G401" s="1">
        <f t="shared" si="158"/>
        <v>695342.4657534247</v>
      </c>
      <c r="H401" s="1">
        <f t="shared" si="158"/>
        <v>789452.0547945206</v>
      </c>
      <c r="I401" s="1">
        <f t="shared" si="158"/>
        <v>896712.3287671233</v>
      </c>
      <c r="J401" s="1">
        <f t="shared" si="158"/>
        <v>896712.3287671233</v>
      </c>
      <c r="K401" s="1">
        <f t="shared" si="158"/>
        <v>896712.3287671233</v>
      </c>
      <c r="L401" s="1">
        <f t="shared" si="158"/>
        <v>896712.3287671233</v>
      </c>
      <c r="M401" s="1"/>
      <c r="N401" s="2"/>
      <c r="O401" s="2"/>
      <c r="P401" s="3"/>
      <c r="Q401" s="4"/>
      <c r="R401" s="4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1:49" ht="15">
      <c r="A402" s="1"/>
      <c r="B402" s="2"/>
      <c r="C402" s="2" t="s">
        <v>122</v>
      </c>
      <c r="D402" s="2"/>
      <c r="E402" s="1">
        <f aca="true" t="shared" si="159" ref="E402:L402">-E395/(365/E388)</f>
        <v>-510580.27397260274</v>
      </c>
      <c r="F402" s="1">
        <f t="shared" si="159"/>
        <v>-553289.4246575342</v>
      </c>
      <c r="G402" s="1">
        <f t="shared" si="159"/>
        <v>-595826.4986301371</v>
      </c>
      <c r="H402" s="1">
        <f t="shared" si="159"/>
        <v>-665963.7139726027</v>
      </c>
      <c r="I402" s="1">
        <f t="shared" si="159"/>
        <v>-745241.009260274</v>
      </c>
      <c r="J402" s="1">
        <f t="shared" si="159"/>
        <v>-745241.009260274</v>
      </c>
      <c r="K402" s="1">
        <f t="shared" si="159"/>
        <v>-745241.009260274</v>
      </c>
      <c r="L402" s="1">
        <f t="shared" si="159"/>
        <v>-745241.009260274</v>
      </c>
      <c r="M402" s="1"/>
      <c r="N402" s="2"/>
      <c r="O402" s="2"/>
      <c r="P402" s="3"/>
      <c r="Q402" s="4"/>
      <c r="R402" s="4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1:49" ht="15">
      <c r="A403" s="1"/>
      <c r="B403" s="2"/>
      <c r="C403" s="2"/>
      <c r="D403" s="2"/>
      <c r="E403" s="2"/>
      <c r="F403" s="24"/>
      <c r="G403" s="24"/>
      <c r="H403" s="24"/>
      <c r="I403" s="24"/>
      <c r="J403" s="24"/>
      <c r="K403" s="24"/>
      <c r="L403" s="24"/>
      <c r="M403" s="2"/>
      <c r="N403" s="2"/>
      <c r="O403" s="2"/>
      <c r="P403" s="3"/>
      <c r="Q403" s="4"/>
      <c r="R403" s="4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1:49" ht="15">
      <c r="A404" s="1"/>
      <c r="B404" s="1" t="str">
        <f>B25</f>
        <v>    4</v>
      </c>
      <c r="C404" s="2" t="s">
        <v>125</v>
      </c>
      <c r="D404" s="2"/>
      <c r="E404" s="2"/>
      <c r="F404" s="24"/>
      <c r="G404" s="24"/>
      <c r="H404" s="24"/>
      <c r="I404" s="24"/>
      <c r="J404" s="24"/>
      <c r="K404" s="24"/>
      <c r="L404" s="24"/>
      <c r="M404" s="2"/>
      <c r="N404" s="2"/>
      <c r="O404" s="2"/>
      <c r="P404" s="3"/>
      <c r="Q404" s="4"/>
      <c r="R404" s="4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1:49" ht="15">
      <c r="A405" s="1"/>
      <c r="B405" s="2"/>
      <c r="C405" s="2" t="s">
        <v>126</v>
      </c>
      <c r="D405" s="2">
        <f aca="true" t="shared" si="160" ref="D405:K405">(E397-D397)*E206</f>
        <v>780758.9589041097</v>
      </c>
      <c r="E405" s="2">
        <f t="shared" si="160"/>
        <v>79757.4684931509</v>
      </c>
      <c r="F405" s="2">
        <f t="shared" si="160"/>
        <v>79392.39671232854</v>
      </c>
      <c r="G405" s="2">
        <f t="shared" si="160"/>
        <v>134472.76997260272</v>
      </c>
      <c r="H405" s="2">
        <f t="shared" si="160"/>
        <v>153251.85367671237</v>
      </c>
      <c r="I405" s="2">
        <f t="shared" si="160"/>
        <v>0</v>
      </c>
      <c r="J405" s="2">
        <f t="shared" si="160"/>
        <v>0</v>
      </c>
      <c r="K405" s="2">
        <f t="shared" si="160"/>
        <v>0</v>
      </c>
      <c r="L405" s="2">
        <v>0</v>
      </c>
      <c r="M405" s="2">
        <f>SUM(D405:L405)</f>
        <v>1227633.4477589042</v>
      </c>
      <c r="N405" s="2"/>
      <c r="O405" s="2"/>
      <c r="P405" s="3"/>
      <c r="Q405" s="4"/>
      <c r="R405" s="4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1:49" ht="15">
      <c r="A406" s="1"/>
      <c r="B406" s="2"/>
      <c r="C406" s="2" t="s">
        <v>127</v>
      </c>
      <c r="D406" s="2">
        <f>SUM($D$405:D405)</f>
        <v>780758.9589041097</v>
      </c>
      <c r="E406" s="2">
        <f>SUM($D$405:E405)</f>
        <v>860516.4273972606</v>
      </c>
      <c r="F406" s="2">
        <f>SUM($D$405:F405)</f>
        <v>939908.8241095891</v>
      </c>
      <c r="G406" s="2">
        <f>SUM($D$405:G405)</f>
        <v>1074381.5940821918</v>
      </c>
      <c r="H406" s="2">
        <f>SUM($D$405:H405)</f>
        <v>1227633.4477589042</v>
      </c>
      <c r="I406" s="2">
        <f>SUM($D$405:I405)</f>
        <v>1227633.4477589042</v>
      </c>
      <c r="J406" s="2">
        <f>SUM($D$405:J405)</f>
        <v>1227633.4477589042</v>
      </c>
      <c r="K406" s="2">
        <f>SUM($D$405:K405)</f>
        <v>1227633.4477589042</v>
      </c>
      <c r="L406" s="2">
        <f>SUM($D$405:L405)</f>
        <v>1227633.4477589042</v>
      </c>
      <c r="M406" s="2"/>
      <c r="N406" s="2"/>
      <c r="O406" s="2"/>
      <c r="P406" s="3"/>
      <c r="Q406" s="4"/>
      <c r="R406" s="4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1:49" ht="15">
      <c r="A407" s="1"/>
      <c r="B407" s="2"/>
      <c r="C407" s="2" t="s">
        <v>128</v>
      </c>
      <c r="D407" s="2"/>
      <c r="E407" s="2"/>
      <c r="F407" s="2"/>
      <c r="G407" s="2"/>
      <c r="H407" s="2"/>
      <c r="I407" s="2"/>
      <c r="J407" s="2"/>
      <c r="K407" s="2"/>
      <c r="L407" s="2"/>
      <c r="M407" s="2">
        <f>MAX(D406:L406)</f>
        <v>1227633.4477589042</v>
      </c>
      <c r="N407" s="2"/>
      <c r="O407" s="2"/>
      <c r="P407" s="3"/>
      <c r="Q407" s="4"/>
      <c r="R407" s="4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1:49" ht="15.75" thickBot="1">
      <c r="A408" s="1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2"/>
      <c r="O408" s="2"/>
      <c r="P408" s="3"/>
      <c r="Q408" s="4"/>
      <c r="R408" s="4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1:49" ht="15.75" thickTop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3"/>
      <c r="Q409" s="4"/>
      <c r="R409" s="4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1:4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3"/>
      <c r="Q410" s="4"/>
      <c r="R410" s="4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1:49" ht="15">
      <c r="A411" s="1"/>
      <c r="B411" s="2"/>
      <c r="C411" s="7" t="s">
        <v>129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4"/>
      <c r="R411" s="4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1:49" ht="15.75" thickBot="1">
      <c r="A412" s="1"/>
      <c r="B412" s="2"/>
      <c r="C412" s="2"/>
      <c r="D412" s="2"/>
      <c r="E412" s="2"/>
      <c r="F412" s="2"/>
      <c r="G412" s="2"/>
      <c r="H412" s="2"/>
      <c r="I412" s="2" t="str">
        <f>I3</f>
        <v> EUR</v>
      </c>
      <c r="J412" s="2"/>
      <c r="K412" s="2"/>
      <c r="L412" s="2"/>
      <c r="M412" s="2"/>
      <c r="N412" s="2"/>
      <c r="O412" s="2"/>
      <c r="P412" s="3"/>
      <c r="Q412" s="4"/>
      <c r="R412" s="4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1:49" ht="16.5" thickBot="1" thickTop="1">
      <c r="A413" s="1"/>
      <c r="B413" s="9" t="str">
        <f aca="true" t="shared" si="161" ref="B413:H413">B4</f>
        <v> No.</v>
      </c>
      <c r="C413" s="9" t="str">
        <f t="shared" si="161"/>
        <v>      Description</v>
      </c>
      <c r="D413" s="11" t="str">
        <f t="shared" si="161"/>
        <v>"0" year</v>
      </c>
      <c r="E413" s="11">
        <f t="shared" si="161"/>
        <v>1</v>
      </c>
      <c r="F413" s="11">
        <f t="shared" si="161"/>
        <v>2</v>
      </c>
      <c r="G413" s="11">
        <f t="shared" si="161"/>
        <v>3</v>
      </c>
      <c r="H413" s="11">
        <f t="shared" si="161"/>
        <v>4</v>
      </c>
      <c r="I413" s="11">
        <f>I4</f>
        <v>5</v>
      </c>
      <c r="J413" s="11">
        <f>J4</f>
        <v>6</v>
      </c>
      <c r="K413" s="11">
        <f>K4</f>
        <v>7</v>
      </c>
      <c r="L413" s="11">
        <f>L4</f>
        <v>8</v>
      </c>
      <c r="M413" s="9" t="str">
        <f>M4</f>
        <v>Total</v>
      </c>
      <c r="N413" s="2"/>
      <c r="O413" s="2"/>
      <c r="P413" s="3"/>
      <c r="Q413" s="4"/>
      <c r="R413" s="4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1:49" ht="15.75" thickTop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3"/>
      <c r="Q414" s="4"/>
      <c r="R414" s="4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1:49" ht="15">
      <c r="A415" s="1"/>
      <c r="B415" s="2" t="str">
        <f>B6</f>
        <v>    1</v>
      </c>
      <c r="C415" s="2" t="s">
        <v>130</v>
      </c>
      <c r="D415" s="2">
        <f aca="true" t="shared" si="162" ref="D415:L415">D32</f>
        <v>4350000</v>
      </c>
      <c r="E415" s="2">
        <f t="shared" si="162"/>
        <v>0</v>
      </c>
      <c r="F415" s="2">
        <f t="shared" si="162"/>
        <v>0</v>
      </c>
      <c r="G415" s="2">
        <f t="shared" si="162"/>
        <v>0</v>
      </c>
      <c r="H415" s="2">
        <f t="shared" si="162"/>
        <v>0</v>
      </c>
      <c r="I415" s="2">
        <f t="shared" si="162"/>
        <v>0</v>
      </c>
      <c r="J415" s="2">
        <f t="shared" si="162"/>
        <v>0</v>
      </c>
      <c r="K415" s="2">
        <f t="shared" si="162"/>
        <v>0</v>
      </c>
      <c r="L415" s="2">
        <f t="shared" si="162"/>
        <v>0</v>
      </c>
      <c r="M415" s="2">
        <f>SUM(D415:L415)</f>
        <v>4350000</v>
      </c>
      <c r="N415" s="2"/>
      <c r="O415" s="2"/>
      <c r="P415" s="3"/>
      <c r="Q415" s="4"/>
      <c r="R415" s="4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1:49" ht="1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4"/>
      <c r="R416" s="4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1:49" ht="15">
      <c r="A417" s="1"/>
      <c r="B417" s="2" t="str">
        <f>B11</f>
        <v>    2</v>
      </c>
      <c r="C417" s="2" t="s">
        <v>131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4"/>
      <c r="R417" s="4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1:49" ht="15">
      <c r="A418" s="1"/>
      <c r="B418" s="2"/>
      <c r="C418" s="2" t="s">
        <v>126</v>
      </c>
      <c r="D418" s="2">
        <f aca="true" t="shared" si="163" ref="D418:L418">D405</f>
        <v>780758.9589041097</v>
      </c>
      <c r="E418" s="2">
        <f t="shared" si="163"/>
        <v>79757.4684931509</v>
      </c>
      <c r="F418" s="2">
        <f t="shared" si="163"/>
        <v>79392.39671232854</v>
      </c>
      <c r="G418" s="2">
        <f t="shared" si="163"/>
        <v>134472.76997260272</v>
      </c>
      <c r="H418" s="2">
        <f t="shared" si="163"/>
        <v>153251.85367671237</v>
      </c>
      <c r="I418" s="2">
        <f t="shared" si="163"/>
        <v>0</v>
      </c>
      <c r="J418" s="2">
        <f t="shared" si="163"/>
        <v>0</v>
      </c>
      <c r="K418" s="2">
        <f t="shared" si="163"/>
        <v>0</v>
      </c>
      <c r="L418" s="2">
        <f t="shared" si="163"/>
        <v>0</v>
      </c>
      <c r="M418" s="2">
        <f>SUM(D418:L418)</f>
        <v>1227633.4477589042</v>
      </c>
      <c r="N418" s="2"/>
      <c r="O418" s="2"/>
      <c r="P418" s="3"/>
      <c r="Q418" s="4"/>
      <c r="R418" s="4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1:49" ht="15">
      <c r="A419" s="1"/>
      <c r="B419" s="2"/>
      <c r="C419" s="2" t="s">
        <v>127</v>
      </c>
      <c r="D419" s="2">
        <f aca="true" t="shared" si="164" ref="D419:L419">D406</f>
        <v>780758.9589041097</v>
      </c>
      <c r="E419" s="2">
        <f t="shared" si="164"/>
        <v>860516.4273972606</v>
      </c>
      <c r="F419" s="2">
        <f t="shared" si="164"/>
        <v>939908.8241095891</v>
      </c>
      <c r="G419" s="2">
        <f t="shared" si="164"/>
        <v>1074381.5940821918</v>
      </c>
      <c r="H419" s="2">
        <f t="shared" si="164"/>
        <v>1227633.4477589042</v>
      </c>
      <c r="I419" s="2">
        <f t="shared" si="164"/>
        <v>1227633.4477589042</v>
      </c>
      <c r="J419" s="2">
        <f t="shared" si="164"/>
        <v>1227633.4477589042</v>
      </c>
      <c r="K419" s="2">
        <f t="shared" si="164"/>
        <v>1227633.4477589042</v>
      </c>
      <c r="L419" s="2">
        <f t="shared" si="164"/>
        <v>1227633.4477589042</v>
      </c>
      <c r="M419" s="2"/>
      <c r="N419" s="2"/>
      <c r="O419" s="2"/>
      <c r="P419" s="3"/>
      <c r="Q419" s="4"/>
      <c r="R419" s="4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1:49" ht="15">
      <c r="A420" s="1"/>
      <c r="B420" s="2"/>
      <c r="C420" s="2" t="s">
        <v>128</v>
      </c>
      <c r="D420" s="2"/>
      <c r="E420" s="2"/>
      <c r="F420" s="2"/>
      <c r="G420" s="2"/>
      <c r="H420" s="2"/>
      <c r="I420" s="2"/>
      <c r="J420" s="2"/>
      <c r="K420" s="2"/>
      <c r="L420" s="2"/>
      <c r="M420" s="2">
        <f>M407</f>
        <v>1227633.4477589042</v>
      </c>
      <c r="N420" s="2"/>
      <c r="O420" s="2"/>
      <c r="P420" s="3"/>
      <c r="Q420" s="4"/>
      <c r="R420" s="4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1:49" ht="1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4"/>
      <c r="R421" s="4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49" ht="15">
      <c r="A422" s="1"/>
      <c r="B422" s="2" t="str">
        <f>B18</f>
        <v>    3</v>
      </c>
      <c r="C422" s="2" t="s">
        <v>132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4"/>
      <c r="R422" s="4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1:49" ht="15">
      <c r="A423" s="1"/>
      <c r="B423" s="2"/>
      <c r="C423" s="2" t="s">
        <v>126</v>
      </c>
      <c r="D423" s="2">
        <f aca="true" t="shared" si="165" ref="D423:L423">D415+D418</f>
        <v>5130758.95890411</v>
      </c>
      <c r="E423" s="2">
        <f t="shared" si="165"/>
        <v>79757.4684931509</v>
      </c>
      <c r="F423" s="2">
        <f t="shared" si="165"/>
        <v>79392.39671232854</v>
      </c>
      <c r="G423" s="2">
        <f t="shared" si="165"/>
        <v>134472.76997260272</v>
      </c>
      <c r="H423" s="2">
        <f t="shared" si="165"/>
        <v>153251.85367671237</v>
      </c>
      <c r="I423" s="2">
        <f t="shared" si="165"/>
        <v>0</v>
      </c>
      <c r="J423" s="2">
        <f t="shared" si="165"/>
        <v>0</v>
      </c>
      <c r="K423" s="2">
        <f t="shared" si="165"/>
        <v>0</v>
      </c>
      <c r="L423" s="2">
        <f t="shared" si="165"/>
        <v>0</v>
      </c>
      <c r="M423" s="2">
        <f>SUM(D423:L423)</f>
        <v>5577633.447758904</v>
      </c>
      <c r="N423" s="2"/>
      <c r="O423" s="2"/>
      <c r="P423" s="3"/>
      <c r="Q423" s="4"/>
      <c r="R423" s="4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1:49" ht="15">
      <c r="A424" s="1"/>
      <c r="B424" s="2"/>
      <c r="C424" s="2" t="s">
        <v>127</v>
      </c>
      <c r="D424" s="2">
        <f>SUM($D$423:D423)</f>
        <v>5130758.95890411</v>
      </c>
      <c r="E424" s="2">
        <f>SUM($D$423:E423)</f>
        <v>5210516.42739726</v>
      </c>
      <c r="F424" s="2">
        <f>SUM($D$423:F423)</f>
        <v>5289908.824109589</v>
      </c>
      <c r="G424" s="2">
        <f>SUM($D$423:G423)</f>
        <v>5424381.594082192</v>
      </c>
      <c r="H424" s="2">
        <f>SUM($D$423:H423)</f>
        <v>5577633.447758904</v>
      </c>
      <c r="I424" s="2">
        <f>SUM($D$423:I423)</f>
        <v>5577633.447758904</v>
      </c>
      <c r="J424" s="2">
        <f>SUM($D$423:J423)</f>
        <v>5577633.447758904</v>
      </c>
      <c r="K424" s="2">
        <f>SUM($D$423:K423)</f>
        <v>5577633.447758904</v>
      </c>
      <c r="L424" s="2">
        <f>SUM($D$423:L423)</f>
        <v>5577633.447758904</v>
      </c>
      <c r="M424" s="2"/>
      <c r="N424" s="2"/>
      <c r="O424" s="2"/>
      <c r="P424" s="3"/>
      <c r="Q424" s="4"/>
      <c r="R424" s="4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1:49" ht="15">
      <c r="A425" s="1"/>
      <c r="B425" s="2"/>
      <c r="C425" s="2" t="s">
        <v>128</v>
      </c>
      <c r="D425" s="2"/>
      <c r="E425" s="2"/>
      <c r="F425" s="2"/>
      <c r="G425" s="2"/>
      <c r="H425" s="2"/>
      <c r="I425" s="2"/>
      <c r="J425" s="2"/>
      <c r="K425" s="2"/>
      <c r="L425" s="2"/>
      <c r="M425" s="2">
        <f>MAX(D424:L424)</f>
        <v>5577633.447758904</v>
      </c>
      <c r="N425" s="2"/>
      <c r="O425" s="2"/>
      <c r="P425" s="3"/>
      <c r="Q425" s="4"/>
      <c r="R425" s="4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1:49" ht="15.75" thickBot="1">
      <c r="A426" s="1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2"/>
      <c r="O426" s="2"/>
      <c r="P426" s="3"/>
      <c r="Q426" s="4"/>
      <c r="R426" s="4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1:49" ht="15.75" thickTop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3"/>
      <c r="Q427" s="4"/>
      <c r="R427" s="4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1:4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3"/>
      <c r="Q428" s="4"/>
      <c r="R428" s="4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1:49" ht="15">
      <c r="A429" s="1"/>
      <c r="B429" s="2"/>
      <c r="C429" s="7" t="s">
        <v>133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4"/>
      <c r="R429" s="4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1:49" ht="15.75" thickBot="1">
      <c r="A430" s="1"/>
      <c r="B430" s="2"/>
      <c r="C430" s="2"/>
      <c r="D430" s="2"/>
      <c r="E430" s="2"/>
      <c r="F430" s="2"/>
      <c r="G430" s="2"/>
      <c r="H430" s="2"/>
      <c r="I430" s="2" t="str">
        <f>I3</f>
        <v> EUR</v>
      </c>
      <c r="J430" s="2"/>
      <c r="K430" s="2"/>
      <c r="L430" s="2"/>
      <c r="M430" s="2"/>
      <c r="N430" s="2"/>
      <c r="O430" s="2"/>
      <c r="P430" s="3"/>
      <c r="Q430" s="4"/>
      <c r="R430" s="4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1:49" ht="16.5" thickBot="1" thickTop="1">
      <c r="A431" s="1"/>
      <c r="B431" s="9" t="str">
        <f aca="true" t="shared" si="166" ref="B431:H431">B4</f>
        <v> No.</v>
      </c>
      <c r="C431" s="9" t="str">
        <f t="shared" si="166"/>
        <v>      Description</v>
      </c>
      <c r="D431" s="11" t="str">
        <f t="shared" si="166"/>
        <v>"0" year</v>
      </c>
      <c r="E431" s="11">
        <f t="shared" si="166"/>
        <v>1</v>
      </c>
      <c r="F431" s="11">
        <f t="shared" si="166"/>
        <v>2</v>
      </c>
      <c r="G431" s="11">
        <f t="shared" si="166"/>
        <v>3</v>
      </c>
      <c r="H431" s="11">
        <f t="shared" si="166"/>
        <v>4</v>
      </c>
      <c r="I431" s="11">
        <f>I4</f>
        <v>5</v>
      </c>
      <c r="J431" s="11">
        <f>J4</f>
        <v>6</v>
      </c>
      <c r="K431" s="11">
        <f>K4</f>
        <v>7</v>
      </c>
      <c r="L431" s="11">
        <f>L4</f>
        <v>8</v>
      </c>
      <c r="M431" s="9" t="str">
        <f>M4</f>
        <v>Total</v>
      </c>
      <c r="N431" s="2"/>
      <c r="O431" s="2"/>
      <c r="P431" s="3"/>
      <c r="Q431" s="4"/>
      <c r="R431" s="4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1:49" ht="15.75" thickTop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3"/>
      <c r="Q432" s="4"/>
      <c r="R432" s="4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1:49" ht="15">
      <c r="A433" s="1"/>
      <c r="B433" s="2" t="str">
        <f>B6</f>
        <v>    1</v>
      </c>
      <c r="C433" s="2" t="s">
        <v>134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4"/>
      <c r="R433" s="4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1:49" ht="15">
      <c r="A434" s="1"/>
      <c r="B434" s="2"/>
      <c r="C434" s="2" t="s">
        <v>135</v>
      </c>
      <c r="D434" s="39">
        <v>0.4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4"/>
      <c r="R434" s="4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1:49" ht="15">
      <c r="A435" s="1"/>
      <c r="B435" s="2"/>
      <c r="C435" s="2" t="s">
        <v>136</v>
      </c>
      <c r="D435" s="2">
        <f>D434*M425</f>
        <v>2231053.3791035614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2">
        <f>SUM(D435:L435)</f>
        <v>2231053.3791035614</v>
      </c>
      <c r="N435" s="2"/>
      <c r="O435" s="2"/>
      <c r="P435" s="3"/>
      <c r="Q435" s="4"/>
      <c r="R435" s="4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1:49" ht="15">
      <c r="A436" s="1"/>
      <c r="B436" s="2"/>
      <c r="C436" s="2" t="s">
        <v>137</v>
      </c>
      <c r="D436" s="1">
        <v>5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4"/>
      <c r="R436" s="4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1:49" ht="15">
      <c r="A437" s="1"/>
      <c r="B437" s="2"/>
      <c r="C437" s="2" t="s">
        <v>138</v>
      </c>
      <c r="D437" s="39">
        <v>0.08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4"/>
      <c r="R437" s="4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1:49" ht="15">
      <c r="A438" s="1"/>
      <c r="B438" s="2"/>
      <c r="C438" s="2" t="s">
        <v>139</v>
      </c>
      <c r="D438" s="1">
        <v>12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4"/>
      <c r="R438" s="4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1:49" ht="15">
      <c r="A439" s="1"/>
      <c r="B439" s="2"/>
      <c r="C439" s="2" t="s">
        <v>140</v>
      </c>
      <c r="D439" s="1">
        <f>D435*D437/1</f>
        <v>178484.2703282849</v>
      </c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4"/>
      <c r="R439" s="4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1:49" ht="15">
      <c r="A440" s="1"/>
      <c r="B440" s="2"/>
      <c r="C440" s="2" t="s">
        <v>141</v>
      </c>
      <c r="D440" s="2">
        <f>D435+D439</f>
        <v>2409537.649431846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4"/>
      <c r="R440" s="4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1:49" ht="15">
      <c r="A441" s="1"/>
      <c r="B441" s="2"/>
      <c r="C441" s="2" t="s">
        <v>142</v>
      </c>
      <c r="D441" s="8">
        <v>1</v>
      </c>
      <c r="E441" s="2" t="s">
        <v>1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4"/>
      <c r="R441" s="4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1:49" ht="15">
      <c r="A442" s="1"/>
      <c r="B442" s="2"/>
      <c r="C442" s="2" t="s">
        <v>143</v>
      </c>
      <c r="D442" s="2"/>
      <c r="E442" s="1">
        <f>$D$440/$D$436*1</f>
        <v>481907.52988636924</v>
      </c>
      <c r="F442" s="1">
        <f>$D$440/$D$436*1</f>
        <v>481907.52988636924</v>
      </c>
      <c r="G442" s="1">
        <f>$D$440/$D$436*1</f>
        <v>481907.52988636924</v>
      </c>
      <c r="H442" s="1">
        <f>$D$440/$D$436*1</f>
        <v>481907.52988636924</v>
      </c>
      <c r="I442" s="1">
        <f>$D$440/$D$436</f>
        <v>481907.52988636924</v>
      </c>
      <c r="J442" s="1">
        <f>$D$440/$D$436*0</f>
        <v>0</v>
      </c>
      <c r="K442" s="1">
        <f>$D$440/$D$436*0</f>
        <v>0</v>
      </c>
      <c r="L442" s="1">
        <f>$D$440/$D$436*0</f>
        <v>0</v>
      </c>
      <c r="M442" s="2">
        <f>SUM(D442:L442)</f>
        <v>2409537.649431846</v>
      </c>
      <c r="N442" s="2"/>
      <c r="O442" s="2"/>
      <c r="P442" s="3"/>
      <c r="Q442" s="4"/>
      <c r="R442" s="4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1:49" ht="15">
      <c r="A443" s="1"/>
      <c r="B443" s="2"/>
      <c r="C443" s="2" t="s">
        <v>144</v>
      </c>
      <c r="D443" s="1">
        <f>D440</f>
        <v>2409537.649431846</v>
      </c>
      <c r="E443" s="2">
        <f aca="true" t="shared" si="167" ref="E443:L443">D443-E442</f>
        <v>1927630.119545477</v>
      </c>
      <c r="F443" s="2">
        <f t="shared" si="167"/>
        <v>1445722.5896591078</v>
      </c>
      <c r="G443" s="2">
        <f t="shared" si="167"/>
        <v>963815.0597727386</v>
      </c>
      <c r="H443" s="2">
        <f t="shared" si="167"/>
        <v>481907.52988636936</v>
      </c>
      <c r="I443" s="2">
        <f t="shared" si="167"/>
        <v>0</v>
      </c>
      <c r="J443" s="2">
        <f t="shared" si="167"/>
        <v>0</v>
      </c>
      <c r="K443" s="2">
        <f t="shared" si="167"/>
        <v>0</v>
      </c>
      <c r="L443" s="2">
        <f t="shared" si="167"/>
        <v>0</v>
      </c>
      <c r="M443" s="2"/>
      <c r="N443" s="2"/>
      <c r="O443" s="2"/>
      <c r="P443" s="3"/>
      <c r="Q443" s="4"/>
      <c r="R443" s="4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1:49" ht="15">
      <c r="A444" s="1"/>
      <c r="B444" s="2"/>
      <c r="C444" s="2" t="s">
        <v>145</v>
      </c>
      <c r="D444" s="2"/>
      <c r="E444" s="2">
        <f aca="true" t="shared" si="168" ref="E444:L444">D443*$D$437</f>
        <v>192763.0119545477</v>
      </c>
      <c r="F444" s="2">
        <f t="shared" si="168"/>
        <v>154210.40956363815</v>
      </c>
      <c r="G444" s="2">
        <f t="shared" si="168"/>
        <v>115657.80717272863</v>
      </c>
      <c r="H444" s="2">
        <f t="shared" si="168"/>
        <v>77105.20478181909</v>
      </c>
      <c r="I444" s="2">
        <f t="shared" si="168"/>
        <v>38552.60239090955</v>
      </c>
      <c r="J444" s="2">
        <f t="shared" si="168"/>
        <v>0</v>
      </c>
      <c r="K444" s="2">
        <f t="shared" si="168"/>
        <v>0</v>
      </c>
      <c r="L444" s="2">
        <f t="shared" si="168"/>
        <v>0</v>
      </c>
      <c r="M444" s="2">
        <f>SUM(D444:L444)</f>
        <v>578289.0358636432</v>
      </c>
      <c r="N444" s="2"/>
      <c r="O444" s="2"/>
      <c r="P444" s="3"/>
      <c r="Q444" s="4"/>
      <c r="R444" s="4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1:49" ht="15">
      <c r="A445" s="1"/>
      <c r="B445" s="2"/>
      <c r="C445" s="2" t="s">
        <v>146</v>
      </c>
      <c r="D445" s="2"/>
      <c r="E445" s="2">
        <f aca="true" t="shared" si="169" ref="E445:L445">E442+E444</f>
        <v>674670.541840917</v>
      </c>
      <c r="F445" s="2">
        <f t="shared" si="169"/>
        <v>636117.9394500074</v>
      </c>
      <c r="G445" s="2">
        <f t="shared" si="169"/>
        <v>597565.3370590978</v>
      </c>
      <c r="H445" s="2">
        <f t="shared" si="169"/>
        <v>559012.7346681884</v>
      </c>
      <c r="I445" s="2">
        <f t="shared" si="169"/>
        <v>520460.1322772788</v>
      </c>
      <c r="J445" s="2">
        <f t="shared" si="169"/>
        <v>0</v>
      </c>
      <c r="K445" s="2">
        <f t="shared" si="169"/>
        <v>0</v>
      </c>
      <c r="L445" s="2">
        <f t="shared" si="169"/>
        <v>0</v>
      </c>
      <c r="M445" s="2">
        <f>SUM(D445:L445)</f>
        <v>2987826.685295489</v>
      </c>
      <c r="N445" s="2"/>
      <c r="O445" s="2"/>
      <c r="P445" s="3"/>
      <c r="Q445" s="4"/>
      <c r="R445" s="4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1:49" ht="1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4"/>
      <c r="R446" s="4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1:49" ht="15">
      <c r="A447" s="1"/>
      <c r="B447" s="2" t="str">
        <f>B11</f>
        <v>    2</v>
      </c>
      <c r="C447" s="2" t="s">
        <v>147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4"/>
      <c r="R447" s="4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1:49" ht="15">
      <c r="A448" s="1"/>
      <c r="B448" s="2"/>
      <c r="C448" s="2" t="s">
        <v>135</v>
      </c>
      <c r="D448" s="6">
        <f>1-D434</f>
        <v>0.6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4"/>
      <c r="R448" s="4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1:49" ht="15">
      <c r="A449" s="1"/>
      <c r="B449" s="2"/>
      <c r="C449" s="2" t="s">
        <v>126</v>
      </c>
      <c r="D449" s="2">
        <f aca="true" t="shared" si="170" ref="D449:L449">D423-D435</f>
        <v>2899705.5798005485</v>
      </c>
      <c r="E449" s="2">
        <f t="shared" si="170"/>
        <v>79757.4684931509</v>
      </c>
      <c r="F449" s="2">
        <f t="shared" si="170"/>
        <v>79392.39671232854</v>
      </c>
      <c r="G449" s="2">
        <f t="shared" si="170"/>
        <v>134472.76997260272</v>
      </c>
      <c r="H449" s="2">
        <f t="shared" si="170"/>
        <v>153251.85367671237</v>
      </c>
      <c r="I449" s="2">
        <f t="shared" si="170"/>
        <v>0</v>
      </c>
      <c r="J449" s="2">
        <f t="shared" si="170"/>
        <v>0</v>
      </c>
      <c r="K449" s="2">
        <f t="shared" si="170"/>
        <v>0</v>
      </c>
      <c r="L449" s="2">
        <f t="shared" si="170"/>
        <v>0</v>
      </c>
      <c r="M449" s="2">
        <f>SUM(D449:L449)</f>
        <v>3346580.068655343</v>
      </c>
      <c r="N449" s="2"/>
      <c r="O449" s="2"/>
      <c r="P449" s="3"/>
      <c r="Q449" s="4"/>
      <c r="R449" s="4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1:49" ht="15">
      <c r="A450" s="1"/>
      <c r="B450" s="2"/>
      <c r="C450" s="2" t="s">
        <v>127</v>
      </c>
      <c r="D450" s="2">
        <f>SUM($D$449:D449)</f>
        <v>2899705.5798005485</v>
      </c>
      <c r="E450" s="2">
        <f>SUM($D$449:E449)</f>
        <v>2979463.0482936995</v>
      </c>
      <c r="F450" s="2">
        <f>SUM($D$449:F449)</f>
        <v>3058855.445006028</v>
      </c>
      <c r="G450" s="2">
        <f>SUM($D$449:G449)</f>
        <v>3193328.2149786307</v>
      </c>
      <c r="H450" s="2">
        <f>SUM($D$449:H449)</f>
        <v>3346580.068655343</v>
      </c>
      <c r="I450" s="2">
        <f>SUM($D$449:I449)</f>
        <v>3346580.068655343</v>
      </c>
      <c r="J450" s="2">
        <f>SUM($D$449:J449)</f>
        <v>3346580.068655343</v>
      </c>
      <c r="K450" s="2">
        <f>SUM($D$449:K449)</f>
        <v>3346580.068655343</v>
      </c>
      <c r="L450" s="2">
        <f>SUM($D$449:L449)</f>
        <v>3346580.068655343</v>
      </c>
      <c r="M450" s="2"/>
      <c r="N450" s="2"/>
      <c r="O450" s="2"/>
      <c r="P450" s="3"/>
      <c r="Q450" s="4"/>
      <c r="R450" s="4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1:49" ht="15">
      <c r="A451" s="1"/>
      <c r="B451" s="2"/>
      <c r="C451" s="2" t="s">
        <v>128</v>
      </c>
      <c r="D451" s="2"/>
      <c r="E451" s="2"/>
      <c r="F451" s="2"/>
      <c r="G451" s="2"/>
      <c r="H451" s="2"/>
      <c r="I451" s="2"/>
      <c r="J451" s="2"/>
      <c r="K451" s="2"/>
      <c r="L451" s="2"/>
      <c r="M451" s="2">
        <f>MAX(D450:L450)</f>
        <v>3346580.068655343</v>
      </c>
      <c r="N451" s="2"/>
      <c r="O451" s="2"/>
      <c r="P451" s="3"/>
      <c r="Q451" s="4"/>
      <c r="R451" s="4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1:49" ht="15.75" thickBot="1">
      <c r="A452" s="1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2"/>
      <c r="O452" s="2"/>
      <c r="P452" s="3"/>
      <c r="Q452" s="4"/>
      <c r="R452" s="4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1:49" ht="15.75" thickTop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3"/>
      <c r="Q453" s="4"/>
      <c r="R453" s="4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1:4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3"/>
      <c r="Q454" s="4"/>
      <c r="R454" s="4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1:49" ht="15">
      <c r="A455" s="1"/>
      <c r="B455" s="2"/>
      <c r="C455" s="7" t="s">
        <v>148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4"/>
      <c r="R455" s="4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1:49" ht="15.75" thickBot="1">
      <c r="A456" s="1"/>
      <c r="B456" s="2"/>
      <c r="C456" s="2"/>
      <c r="D456" s="2"/>
      <c r="E456" s="2"/>
      <c r="F456" s="2"/>
      <c r="G456" s="2"/>
      <c r="H456" s="2"/>
      <c r="I456" s="2" t="str">
        <f>I3</f>
        <v> EUR</v>
      </c>
      <c r="J456" s="2"/>
      <c r="K456" s="2"/>
      <c r="L456" s="2"/>
      <c r="M456" s="2"/>
      <c r="N456" s="2"/>
      <c r="O456" s="2"/>
      <c r="P456" s="3"/>
      <c r="Q456" s="4"/>
      <c r="R456" s="4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1:49" ht="16.5" thickBot="1" thickTop="1">
      <c r="A457" s="1"/>
      <c r="B457" s="9" t="str">
        <f>B4</f>
        <v> No.</v>
      </c>
      <c r="C457" s="9" t="str">
        <f>C4</f>
        <v>      Description</v>
      </c>
      <c r="D457" s="9"/>
      <c r="E457" s="11">
        <f>E4</f>
        <v>1</v>
      </c>
      <c r="F457" s="11">
        <f>F4</f>
        <v>2</v>
      </c>
      <c r="G457" s="11">
        <f>G4</f>
        <v>3</v>
      </c>
      <c r="H457" s="11">
        <f>H4</f>
        <v>4</v>
      </c>
      <c r="I457" s="11">
        <f>I4</f>
        <v>5</v>
      </c>
      <c r="J457" s="11">
        <f>J4</f>
        <v>6</v>
      </c>
      <c r="K457" s="11">
        <f>K4</f>
        <v>7</v>
      </c>
      <c r="L457" s="11">
        <f>L4</f>
        <v>8</v>
      </c>
      <c r="M457" s="9" t="str">
        <f>M4</f>
        <v>Total</v>
      </c>
      <c r="N457" s="2"/>
      <c r="O457" s="2"/>
      <c r="P457" s="3"/>
      <c r="Q457" s="4"/>
      <c r="R457" s="4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1:49" ht="15.75" thickTop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3"/>
      <c r="Q458" s="4"/>
      <c r="R458" s="4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1:49" ht="15">
      <c r="A459" s="1"/>
      <c r="B459" s="2" t="str">
        <f>B108</f>
        <v>    1</v>
      </c>
      <c r="C459" s="2" t="s">
        <v>149</v>
      </c>
      <c r="D459" s="2"/>
      <c r="E459" s="2">
        <f aca="true" t="shared" si="171" ref="E459:L459">E205</f>
        <v>7080000</v>
      </c>
      <c r="F459" s="2">
        <f t="shared" si="171"/>
        <v>7770000</v>
      </c>
      <c r="G459" s="2">
        <f t="shared" si="171"/>
        <v>8460000</v>
      </c>
      <c r="H459" s="2">
        <f t="shared" si="171"/>
        <v>9605000</v>
      </c>
      <c r="I459" s="2">
        <f t="shared" si="171"/>
        <v>10910000</v>
      </c>
      <c r="J459" s="1">
        <f t="shared" si="171"/>
        <v>10910000</v>
      </c>
      <c r="K459" s="2">
        <f t="shared" si="171"/>
        <v>10910000</v>
      </c>
      <c r="L459" s="2">
        <f t="shared" si="171"/>
        <v>10910000</v>
      </c>
      <c r="M459" s="2">
        <f>SUM(E459:L459)</f>
        <v>76555000</v>
      </c>
      <c r="N459" s="2"/>
      <c r="O459" s="2"/>
      <c r="P459" s="3"/>
      <c r="Q459" s="4"/>
      <c r="R459" s="4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1:49" ht="15">
      <c r="A460" s="1"/>
      <c r="B460" s="2"/>
      <c r="C460" s="2" t="s">
        <v>150</v>
      </c>
      <c r="D460" s="2"/>
      <c r="E460" s="6">
        <f aca="true" t="shared" si="172" ref="E460:M460">E459/E$459</f>
        <v>1</v>
      </c>
      <c r="F460" s="6">
        <f t="shared" si="172"/>
        <v>1</v>
      </c>
      <c r="G460" s="6">
        <f t="shared" si="172"/>
        <v>1</v>
      </c>
      <c r="H460" s="6">
        <f t="shared" si="172"/>
        <v>1</v>
      </c>
      <c r="I460" s="6">
        <f t="shared" si="172"/>
        <v>1</v>
      </c>
      <c r="J460" s="6">
        <f t="shared" si="172"/>
        <v>1</v>
      </c>
      <c r="K460" s="6">
        <f t="shared" si="172"/>
        <v>1</v>
      </c>
      <c r="L460" s="6">
        <f t="shared" si="172"/>
        <v>1</v>
      </c>
      <c r="M460" s="6">
        <f t="shared" si="172"/>
        <v>1</v>
      </c>
      <c r="N460" s="2"/>
      <c r="O460" s="2"/>
      <c r="P460" s="3"/>
      <c r="Q460" s="4"/>
      <c r="R460" s="4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1:49" ht="15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2"/>
      <c r="L461" s="2"/>
      <c r="M461" s="2"/>
      <c r="N461" s="2"/>
      <c r="O461" s="2"/>
      <c r="P461" s="3"/>
      <c r="Q461" s="4"/>
      <c r="R461" s="4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1:49" ht="15">
      <c r="A462" s="1"/>
      <c r="B462" s="2" t="str">
        <f>B109</f>
        <v>    2</v>
      </c>
      <c r="C462" s="2" t="s">
        <v>151</v>
      </c>
      <c r="D462" s="2"/>
      <c r="E462" s="2">
        <f aca="true" t="shared" si="173" ref="E462:L462">E310</f>
        <v>4260000</v>
      </c>
      <c r="F462" s="2">
        <f t="shared" si="173"/>
        <v>4687000</v>
      </c>
      <c r="G462" s="2">
        <f t="shared" si="173"/>
        <v>5109000</v>
      </c>
      <c r="H462" s="2">
        <f t="shared" si="173"/>
        <v>5841000</v>
      </c>
      <c r="I462" s="2">
        <f t="shared" si="173"/>
        <v>6673000</v>
      </c>
      <c r="J462" s="1">
        <f t="shared" si="173"/>
        <v>6673000</v>
      </c>
      <c r="K462" s="2">
        <f t="shared" si="173"/>
        <v>6673000</v>
      </c>
      <c r="L462" s="2">
        <f t="shared" si="173"/>
        <v>6673000</v>
      </c>
      <c r="M462" s="2">
        <f>SUM(E462:L462)</f>
        <v>46589000</v>
      </c>
      <c r="N462" s="2"/>
      <c r="O462" s="2"/>
      <c r="P462" s="3"/>
      <c r="Q462" s="4"/>
      <c r="R462" s="4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1:49" ht="15">
      <c r="A463" s="1"/>
      <c r="B463" s="2"/>
      <c r="C463" s="2" t="s">
        <v>150</v>
      </c>
      <c r="D463" s="2"/>
      <c r="E463" s="6">
        <f aca="true" t="shared" si="174" ref="E463:M463">E462/E$459</f>
        <v>0.6016949152542372</v>
      </c>
      <c r="F463" s="6">
        <f t="shared" si="174"/>
        <v>0.6032175032175032</v>
      </c>
      <c r="G463" s="6">
        <f t="shared" si="174"/>
        <v>0.6039007092198582</v>
      </c>
      <c r="H463" s="6">
        <f t="shared" si="174"/>
        <v>0.6081207704320666</v>
      </c>
      <c r="I463" s="6">
        <f t="shared" si="174"/>
        <v>0.611640696608616</v>
      </c>
      <c r="J463" s="6">
        <f t="shared" si="174"/>
        <v>0.611640696608616</v>
      </c>
      <c r="K463" s="6">
        <f t="shared" si="174"/>
        <v>0.611640696608616</v>
      </c>
      <c r="L463" s="6">
        <f t="shared" si="174"/>
        <v>0.611640696608616</v>
      </c>
      <c r="M463" s="6">
        <f t="shared" si="174"/>
        <v>0.6085690026778133</v>
      </c>
      <c r="N463" s="2"/>
      <c r="O463" s="2"/>
      <c r="P463" s="3"/>
      <c r="Q463" s="4"/>
      <c r="R463" s="4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1:49" ht="15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2"/>
      <c r="L464" s="2"/>
      <c r="M464" s="2"/>
      <c r="N464" s="2"/>
      <c r="O464" s="2"/>
      <c r="P464" s="3"/>
      <c r="Q464" s="4"/>
      <c r="R464" s="4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1:49" ht="15">
      <c r="A465" s="1"/>
      <c r="B465" s="2" t="str">
        <f>B110</f>
        <v>    3</v>
      </c>
      <c r="C465" s="2" t="s">
        <v>152</v>
      </c>
      <c r="D465" s="2"/>
      <c r="E465" s="2">
        <f aca="true" t="shared" si="175" ref="E465:L465">E459-E462</f>
        <v>2820000</v>
      </c>
      <c r="F465" s="2">
        <f t="shared" si="175"/>
        <v>3083000</v>
      </c>
      <c r="G465" s="2">
        <f t="shared" si="175"/>
        <v>3351000</v>
      </c>
      <c r="H465" s="2">
        <f t="shared" si="175"/>
        <v>3764000</v>
      </c>
      <c r="I465" s="2">
        <f t="shared" si="175"/>
        <v>4237000</v>
      </c>
      <c r="J465" s="2">
        <f t="shared" si="175"/>
        <v>4237000</v>
      </c>
      <c r="K465" s="2">
        <f t="shared" si="175"/>
        <v>4237000</v>
      </c>
      <c r="L465" s="2">
        <f t="shared" si="175"/>
        <v>4237000</v>
      </c>
      <c r="M465" s="2">
        <f>SUM(E465:L465)</f>
        <v>29966000</v>
      </c>
      <c r="N465" s="2"/>
      <c r="O465" s="2"/>
      <c r="P465" s="3"/>
      <c r="Q465" s="4"/>
      <c r="R465" s="4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1:49" ht="15">
      <c r="A466" s="1"/>
      <c r="B466" s="2"/>
      <c r="C466" s="2" t="s">
        <v>150</v>
      </c>
      <c r="D466" s="2"/>
      <c r="E466" s="6">
        <f aca="true" t="shared" si="176" ref="E466:M466">E465/E$459</f>
        <v>0.3983050847457627</v>
      </c>
      <c r="F466" s="6">
        <f t="shared" si="176"/>
        <v>0.3967824967824968</v>
      </c>
      <c r="G466" s="6">
        <f t="shared" si="176"/>
        <v>0.39609929078014183</v>
      </c>
      <c r="H466" s="6">
        <f t="shared" si="176"/>
        <v>0.39187922956793336</v>
      </c>
      <c r="I466" s="6">
        <f t="shared" si="176"/>
        <v>0.388359303391384</v>
      </c>
      <c r="J466" s="6">
        <f t="shared" si="176"/>
        <v>0.388359303391384</v>
      </c>
      <c r="K466" s="6">
        <f t="shared" si="176"/>
        <v>0.388359303391384</v>
      </c>
      <c r="L466" s="6">
        <f t="shared" si="176"/>
        <v>0.388359303391384</v>
      </c>
      <c r="M466" s="6">
        <f t="shared" si="176"/>
        <v>0.39143099732218667</v>
      </c>
      <c r="N466" s="2"/>
      <c r="O466" s="2"/>
      <c r="P466" s="3"/>
      <c r="Q466" s="4"/>
      <c r="R466" s="4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1:49" ht="1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4"/>
      <c r="R467" s="4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1:49" ht="15">
      <c r="A468" s="1"/>
      <c r="B468" s="2" t="str">
        <f>B111</f>
        <v>    4</v>
      </c>
      <c r="C468" s="2" t="s">
        <v>153</v>
      </c>
      <c r="D468" s="2"/>
      <c r="E468" s="2">
        <f aca="true" t="shared" si="177" ref="E468:L468">E376</f>
        <v>1162560</v>
      </c>
      <c r="F468" s="2">
        <f t="shared" si="177"/>
        <v>1220688</v>
      </c>
      <c r="G468" s="2">
        <f t="shared" si="177"/>
        <v>1281722.4</v>
      </c>
      <c r="H468" s="2">
        <f t="shared" si="177"/>
        <v>1345808.52</v>
      </c>
      <c r="I468" s="2">
        <f t="shared" si="177"/>
        <v>1413098.9460000002</v>
      </c>
      <c r="J468" s="1">
        <f t="shared" si="177"/>
        <v>1413098.9460000002</v>
      </c>
      <c r="K468" s="2">
        <f t="shared" si="177"/>
        <v>1413098.9460000002</v>
      </c>
      <c r="L468" s="2">
        <f t="shared" si="177"/>
        <v>1413098.9460000002</v>
      </c>
      <c r="M468" s="2">
        <f>SUM(E468:L468)</f>
        <v>10663174.704000002</v>
      </c>
      <c r="N468" s="2"/>
      <c r="O468" s="2"/>
      <c r="P468" s="3"/>
      <c r="Q468" s="4"/>
      <c r="R468" s="4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1:49" ht="15">
      <c r="A469" s="1"/>
      <c r="B469" s="2"/>
      <c r="C469" s="2" t="s">
        <v>150</v>
      </c>
      <c r="D469" s="2"/>
      <c r="E469" s="6">
        <f aca="true" t="shared" si="178" ref="E469:M469">E468/E$459</f>
        <v>0.16420338983050847</v>
      </c>
      <c r="F469" s="6">
        <f t="shared" si="178"/>
        <v>0.1571027027027027</v>
      </c>
      <c r="G469" s="6">
        <f t="shared" si="178"/>
        <v>0.15150382978723403</v>
      </c>
      <c r="H469" s="6">
        <f t="shared" si="178"/>
        <v>0.14011541072358147</v>
      </c>
      <c r="I469" s="6">
        <f t="shared" si="178"/>
        <v>0.1295232764436297</v>
      </c>
      <c r="J469" s="6">
        <f t="shared" si="178"/>
        <v>0.1295232764436297</v>
      </c>
      <c r="K469" s="6">
        <f t="shared" si="178"/>
        <v>0.1295232764436297</v>
      </c>
      <c r="L469" s="6">
        <f t="shared" si="178"/>
        <v>0.1295232764436297</v>
      </c>
      <c r="M469" s="6">
        <f t="shared" si="178"/>
        <v>0.139287763098426</v>
      </c>
      <c r="N469" s="2"/>
      <c r="O469" s="2"/>
      <c r="P469" s="3"/>
      <c r="Q469" s="4"/>
      <c r="R469" s="4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1:49" ht="15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2"/>
      <c r="L470" s="2"/>
      <c r="M470" s="2"/>
      <c r="N470" s="2"/>
      <c r="O470" s="2"/>
      <c r="P470" s="3"/>
      <c r="Q470" s="4"/>
      <c r="R470" s="4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1:49" ht="15">
      <c r="A471" s="1"/>
      <c r="B471" s="2" t="str">
        <f>B112</f>
        <v>    5</v>
      </c>
      <c r="C471" s="2" t="s">
        <v>154</v>
      </c>
      <c r="D471" s="2"/>
      <c r="E471" s="2">
        <f aca="true" t="shared" si="179" ref="E471:L471">E336</f>
        <v>1129500</v>
      </c>
      <c r="F471" s="2">
        <f t="shared" si="179"/>
        <v>1164000</v>
      </c>
      <c r="G471" s="2">
        <f t="shared" si="179"/>
        <v>1198500</v>
      </c>
      <c r="H471" s="2">
        <f t="shared" si="179"/>
        <v>1255750</v>
      </c>
      <c r="I471" s="2">
        <f t="shared" si="179"/>
        <v>1321000</v>
      </c>
      <c r="J471" s="1">
        <f t="shared" si="179"/>
        <v>1251000</v>
      </c>
      <c r="K471" s="2">
        <f t="shared" si="179"/>
        <v>1251000</v>
      </c>
      <c r="L471" s="2">
        <f t="shared" si="179"/>
        <v>1251000</v>
      </c>
      <c r="M471" s="2">
        <f>SUM(E471:L471)</f>
        <v>9821750</v>
      </c>
      <c r="N471" s="2"/>
      <c r="O471" s="2"/>
      <c r="P471" s="3"/>
      <c r="Q471" s="4"/>
      <c r="R471" s="4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1:49" ht="15">
      <c r="A472" s="1"/>
      <c r="B472" s="2"/>
      <c r="C472" s="2" t="s">
        <v>150</v>
      </c>
      <c r="D472" s="2"/>
      <c r="E472" s="6">
        <f aca="true" t="shared" si="180" ref="E472:M472">E471/E$459</f>
        <v>0.15953389830508474</v>
      </c>
      <c r="F472" s="6">
        <f t="shared" si="180"/>
        <v>0.1498069498069498</v>
      </c>
      <c r="G472" s="6">
        <f t="shared" si="180"/>
        <v>0.14166666666666666</v>
      </c>
      <c r="H472" s="6">
        <f t="shared" si="180"/>
        <v>0.13073919833420095</v>
      </c>
      <c r="I472" s="6">
        <f t="shared" si="180"/>
        <v>0.12108157653528873</v>
      </c>
      <c r="J472" s="6">
        <f t="shared" si="180"/>
        <v>0.11466544454628781</v>
      </c>
      <c r="K472" s="6">
        <f t="shared" si="180"/>
        <v>0.11466544454628781</v>
      </c>
      <c r="L472" s="6">
        <f t="shared" si="180"/>
        <v>0.11466544454628781</v>
      </c>
      <c r="M472" s="6">
        <f t="shared" si="180"/>
        <v>0.12829664946770297</v>
      </c>
      <c r="N472" s="2"/>
      <c r="O472" s="2"/>
      <c r="P472" s="3"/>
      <c r="Q472" s="4"/>
      <c r="R472" s="4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1:49" ht="15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2"/>
      <c r="L473" s="2"/>
      <c r="M473" s="2"/>
      <c r="N473" s="2"/>
      <c r="O473" s="2"/>
      <c r="P473" s="3"/>
      <c r="Q473" s="4"/>
      <c r="R473" s="4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1:49" ht="15">
      <c r="A474" s="1"/>
      <c r="B474" s="2" t="str">
        <f>B113</f>
        <v>    6</v>
      </c>
      <c r="C474" s="2" t="s">
        <v>155</v>
      </c>
      <c r="D474" s="2"/>
      <c r="E474" s="2">
        <f>E459-E462</f>
        <v>2820000</v>
      </c>
      <c r="F474" s="2">
        <f aca="true" t="shared" si="181" ref="F474:L474">F459-F462</f>
        <v>3083000</v>
      </c>
      <c r="G474" s="2">
        <f t="shared" si="181"/>
        <v>3351000</v>
      </c>
      <c r="H474" s="2">
        <f t="shared" si="181"/>
        <v>3764000</v>
      </c>
      <c r="I474" s="2">
        <f t="shared" si="181"/>
        <v>4237000</v>
      </c>
      <c r="J474" s="2">
        <f t="shared" si="181"/>
        <v>4237000</v>
      </c>
      <c r="K474" s="2">
        <f t="shared" si="181"/>
        <v>4237000</v>
      </c>
      <c r="L474" s="2">
        <f t="shared" si="181"/>
        <v>4237000</v>
      </c>
      <c r="M474" s="2">
        <f>SUM(E474:L474)</f>
        <v>29966000</v>
      </c>
      <c r="N474" s="2"/>
      <c r="O474" s="2"/>
      <c r="P474" s="3"/>
      <c r="Q474" s="4"/>
      <c r="R474" s="4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1:49" ht="15">
      <c r="A475" s="1"/>
      <c r="B475" s="2"/>
      <c r="C475" s="2" t="s">
        <v>150</v>
      </c>
      <c r="D475" s="2"/>
      <c r="E475" s="6">
        <f aca="true" t="shared" si="182" ref="E475:M475">E474/E$459</f>
        <v>0.3983050847457627</v>
      </c>
      <c r="F475" s="6">
        <f t="shared" si="182"/>
        <v>0.3967824967824968</v>
      </c>
      <c r="G475" s="6">
        <f t="shared" si="182"/>
        <v>0.39609929078014183</v>
      </c>
      <c r="H475" s="6">
        <f t="shared" si="182"/>
        <v>0.39187922956793336</v>
      </c>
      <c r="I475" s="6">
        <f t="shared" si="182"/>
        <v>0.388359303391384</v>
      </c>
      <c r="J475" s="6">
        <f t="shared" si="182"/>
        <v>0.388359303391384</v>
      </c>
      <c r="K475" s="6">
        <f t="shared" si="182"/>
        <v>0.388359303391384</v>
      </c>
      <c r="L475" s="6">
        <f t="shared" si="182"/>
        <v>0.388359303391384</v>
      </c>
      <c r="M475" s="6">
        <f t="shared" si="182"/>
        <v>0.39143099732218667</v>
      </c>
      <c r="N475" s="2"/>
      <c r="O475" s="2"/>
      <c r="P475" s="3"/>
      <c r="Q475" s="4"/>
      <c r="R475" s="4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1:49" ht="1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4"/>
      <c r="R476" s="4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1:49" ht="15">
      <c r="A477" s="1"/>
      <c r="B477" s="2" t="str">
        <f>B114</f>
        <v>    7</v>
      </c>
      <c r="C477" s="2" t="s">
        <v>156</v>
      </c>
      <c r="D477" s="2"/>
      <c r="E477" s="2">
        <f aca="true" t="shared" si="183" ref="E477:L477">E479+E480</f>
        <v>192763.0119545477</v>
      </c>
      <c r="F477" s="2">
        <f t="shared" si="183"/>
        <v>154210.40956363815</v>
      </c>
      <c r="G477" s="2">
        <f t="shared" si="183"/>
        <v>115657.80717272863</v>
      </c>
      <c r="H477" s="2">
        <f t="shared" si="183"/>
        <v>77105.20478181909</v>
      </c>
      <c r="I477" s="2">
        <f t="shared" si="183"/>
        <v>38552.60239090955</v>
      </c>
      <c r="J477" s="2">
        <f t="shared" si="183"/>
        <v>0</v>
      </c>
      <c r="K477" s="2">
        <f t="shared" si="183"/>
        <v>0</v>
      </c>
      <c r="L477" s="2">
        <f t="shared" si="183"/>
        <v>0</v>
      </c>
      <c r="M477" s="2">
        <f>SUM(E477:L477)</f>
        <v>578289.0358636432</v>
      </c>
      <c r="N477" s="2"/>
      <c r="O477" s="2"/>
      <c r="P477" s="3"/>
      <c r="Q477" s="4"/>
      <c r="R477" s="4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1:49" ht="15">
      <c r="A478" s="1"/>
      <c r="B478" s="2"/>
      <c r="C478" s="2" t="s">
        <v>150</v>
      </c>
      <c r="D478" s="2"/>
      <c r="E478" s="6">
        <f aca="true" t="shared" si="184" ref="E478:M478">E477/E$459</f>
        <v>0.02722641411787397</v>
      </c>
      <c r="F478" s="6">
        <f t="shared" si="184"/>
        <v>0.01984689955773979</v>
      </c>
      <c r="G478" s="6">
        <f t="shared" si="184"/>
        <v>0.013671135599613313</v>
      </c>
      <c r="H478" s="6">
        <f t="shared" si="184"/>
        <v>0.008027611117315887</v>
      </c>
      <c r="I478" s="6">
        <f t="shared" si="184"/>
        <v>0.003533694077993543</v>
      </c>
      <c r="J478" s="6">
        <f t="shared" si="184"/>
        <v>0</v>
      </c>
      <c r="K478" s="6">
        <f t="shared" si="184"/>
        <v>0</v>
      </c>
      <c r="L478" s="6">
        <f t="shared" si="184"/>
        <v>0</v>
      </c>
      <c r="M478" s="6">
        <f t="shared" si="184"/>
        <v>0.007553902891563493</v>
      </c>
      <c r="N478" s="2"/>
      <c r="O478" s="2"/>
      <c r="P478" s="3"/>
      <c r="Q478" s="4"/>
      <c r="R478" s="4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1:49" ht="15">
      <c r="A479" s="1"/>
      <c r="B479" s="2"/>
      <c r="C479" s="2" t="s">
        <v>157</v>
      </c>
      <c r="D479" s="2"/>
      <c r="E479" s="2">
        <f aca="true" t="shared" si="185" ref="E479:L479">E444</f>
        <v>192763.0119545477</v>
      </c>
      <c r="F479" s="2">
        <f t="shared" si="185"/>
        <v>154210.40956363815</v>
      </c>
      <c r="G479" s="2">
        <f t="shared" si="185"/>
        <v>115657.80717272863</v>
      </c>
      <c r="H479" s="2">
        <f t="shared" si="185"/>
        <v>77105.20478181909</v>
      </c>
      <c r="I479" s="2">
        <f t="shared" si="185"/>
        <v>38552.60239090955</v>
      </c>
      <c r="J479" s="2">
        <f t="shared" si="185"/>
        <v>0</v>
      </c>
      <c r="K479" s="2">
        <f t="shared" si="185"/>
        <v>0</v>
      </c>
      <c r="L479" s="2">
        <f t="shared" si="185"/>
        <v>0</v>
      </c>
      <c r="M479" s="2">
        <f>SUM(E479:L479)</f>
        <v>578289.0358636432</v>
      </c>
      <c r="N479" s="2"/>
      <c r="O479" s="2"/>
      <c r="P479" s="3"/>
      <c r="Q479" s="4"/>
      <c r="R479" s="4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1:49" ht="15">
      <c r="A480" s="1"/>
      <c r="B480" s="2"/>
      <c r="C480" s="2" t="s">
        <v>158</v>
      </c>
      <c r="D480" s="2"/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2">
        <f>SUM(E480:L480)</f>
        <v>0</v>
      </c>
      <c r="N480" s="2"/>
      <c r="O480" s="2"/>
      <c r="P480" s="3"/>
      <c r="Q480" s="4"/>
      <c r="R480" s="4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1:49" ht="15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2"/>
      <c r="L481" s="2"/>
      <c r="M481" s="2"/>
      <c r="N481" s="2"/>
      <c r="O481" s="2"/>
      <c r="P481" s="3"/>
      <c r="Q481" s="4"/>
      <c r="R481" s="4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1:49" ht="15">
      <c r="A482" s="1"/>
      <c r="B482" s="2" t="str">
        <f>B115</f>
        <v>    8</v>
      </c>
      <c r="C482" s="2" t="s">
        <v>159</v>
      </c>
      <c r="D482" s="2"/>
      <c r="E482" s="2">
        <f aca="true" t="shared" si="186" ref="E482:L482">E459-E462-E468-E471-E477</f>
        <v>335176.9880454523</v>
      </c>
      <c r="F482" s="2">
        <f t="shared" si="186"/>
        <v>544101.5904363618</v>
      </c>
      <c r="G482" s="2">
        <f t="shared" si="186"/>
        <v>755119.7928272715</v>
      </c>
      <c r="H482" s="2">
        <f t="shared" si="186"/>
        <v>1085336.2752181808</v>
      </c>
      <c r="I482" s="2">
        <f t="shared" si="186"/>
        <v>1464348.45160909</v>
      </c>
      <c r="J482" s="1">
        <f t="shared" si="186"/>
        <v>1572901.0539999995</v>
      </c>
      <c r="K482" s="2">
        <f t="shared" si="186"/>
        <v>1572901.0539999995</v>
      </c>
      <c r="L482" s="2">
        <f t="shared" si="186"/>
        <v>1572901.0539999995</v>
      </c>
      <c r="M482" s="2">
        <f>SUM(E482:L482)</f>
        <v>8902786.260136355</v>
      </c>
      <c r="N482" s="2"/>
      <c r="O482" s="2"/>
      <c r="P482" s="3"/>
      <c r="Q482" s="4"/>
      <c r="R482" s="4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1:49" ht="15">
      <c r="A483" s="1"/>
      <c r="B483" s="2"/>
      <c r="C483" s="2" t="s">
        <v>150</v>
      </c>
      <c r="D483" s="2"/>
      <c r="E483" s="6">
        <f aca="true" t="shared" si="187" ref="E483:M483">E482/E$459</f>
        <v>0.04734138249229552</v>
      </c>
      <c r="F483" s="6">
        <f t="shared" si="187"/>
        <v>0.07002594471510448</v>
      </c>
      <c r="G483" s="6">
        <f t="shared" si="187"/>
        <v>0.08925765872662783</v>
      </c>
      <c r="H483" s="6">
        <f t="shared" si="187"/>
        <v>0.11299700939283507</v>
      </c>
      <c r="I483" s="6">
        <f t="shared" si="187"/>
        <v>0.13422075633447203</v>
      </c>
      <c r="J483" s="6">
        <f t="shared" si="187"/>
        <v>0.1441705824014665</v>
      </c>
      <c r="K483" s="6">
        <f t="shared" si="187"/>
        <v>0.1441705824014665</v>
      </c>
      <c r="L483" s="6">
        <f t="shared" si="187"/>
        <v>0.1441705824014665</v>
      </c>
      <c r="M483" s="6">
        <f t="shared" si="187"/>
        <v>0.11629268186449422</v>
      </c>
      <c r="N483" s="2"/>
      <c r="O483" s="2"/>
      <c r="P483" s="3"/>
      <c r="Q483" s="4"/>
      <c r="R483" s="4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1:49" ht="15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2"/>
      <c r="L484" s="2"/>
      <c r="M484" s="2"/>
      <c r="N484" s="2"/>
      <c r="O484" s="2"/>
      <c r="P484" s="3"/>
      <c r="Q484" s="4"/>
      <c r="R484" s="4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1:49" ht="15">
      <c r="A485" s="1"/>
      <c r="B485" s="2" t="str">
        <f>B116</f>
        <v>    9</v>
      </c>
      <c r="C485" s="2" t="s">
        <v>160</v>
      </c>
      <c r="D485" s="39">
        <v>0.1</v>
      </c>
      <c r="E485" s="2">
        <f aca="true" t="shared" si="188" ref="E485:L485">E487+E488</f>
        <v>33517.69880454523</v>
      </c>
      <c r="F485" s="2">
        <f t="shared" si="188"/>
        <v>54410.15904363619</v>
      </c>
      <c r="G485" s="2">
        <f t="shared" si="188"/>
        <v>75511.97928272716</v>
      </c>
      <c r="H485" s="2">
        <f t="shared" si="188"/>
        <v>108533.6275218181</v>
      </c>
      <c r="I485" s="2">
        <f t="shared" si="188"/>
        <v>146434.845160909</v>
      </c>
      <c r="J485" s="1">
        <f t="shared" si="188"/>
        <v>157290.10539999997</v>
      </c>
      <c r="K485" s="2">
        <f t="shared" si="188"/>
        <v>157290.10539999997</v>
      </c>
      <c r="L485" s="2">
        <f t="shared" si="188"/>
        <v>157290.10539999997</v>
      </c>
      <c r="M485" s="2">
        <f>SUM(E485:L485)</f>
        <v>890278.6260136357</v>
      </c>
      <c r="N485" s="2"/>
      <c r="O485" s="2"/>
      <c r="P485" s="3"/>
      <c r="Q485" s="4"/>
      <c r="R485" s="4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1:49" ht="15">
      <c r="A486" s="1"/>
      <c r="B486" s="2"/>
      <c r="C486" s="2" t="s">
        <v>150</v>
      </c>
      <c r="D486" s="2"/>
      <c r="E486" s="6">
        <f aca="true" t="shared" si="189" ref="E486:M486">E485/E$459</f>
        <v>0.0047341382492295525</v>
      </c>
      <c r="F486" s="6">
        <f t="shared" si="189"/>
        <v>0.007002594471510449</v>
      </c>
      <c r="G486" s="6">
        <f t="shared" si="189"/>
        <v>0.008925765872662784</v>
      </c>
      <c r="H486" s="6">
        <f t="shared" si="189"/>
        <v>0.011299700939283508</v>
      </c>
      <c r="I486" s="6">
        <f t="shared" si="189"/>
        <v>0.013422075633447205</v>
      </c>
      <c r="J486" s="6">
        <f t="shared" si="189"/>
        <v>0.014417058240146653</v>
      </c>
      <c r="K486" s="6">
        <f t="shared" si="189"/>
        <v>0.014417058240146653</v>
      </c>
      <c r="L486" s="6">
        <f t="shared" si="189"/>
        <v>0.014417058240146653</v>
      </c>
      <c r="M486" s="6">
        <f t="shared" si="189"/>
        <v>0.011629268186449424</v>
      </c>
      <c r="N486" s="2"/>
      <c r="O486" s="2"/>
      <c r="P486" s="3"/>
      <c r="Q486" s="4"/>
      <c r="R486" s="4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1:49" ht="15">
      <c r="A487" s="1"/>
      <c r="B487" s="2"/>
      <c r="C487" s="2" t="s">
        <v>161</v>
      </c>
      <c r="D487" s="2"/>
      <c r="E487" s="2">
        <f aca="true" t="shared" si="190" ref="E487:L487">IF(+E482*$D$485&lt;0,0,+E482*$D$485)</f>
        <v>33517.69880454523</v>
      </c>
      <c r="F487" s="2">
        <f t="shared" si="190"/>
        <v>54410.15904363619</v>
      </c>
      <c r="G487" s="2">
        <f t="shared" si="190"/>
        <v>75511.97928272716</v>
      </c>
      <c r="H487" s="2">
        <f t="shared" si="190"/>
        <v>108533.6275218181</v>
      </c>
      <c r="I487" s="2">
        <f t="shared" si="190"/>
        <v>146434.845160909</v>
      </c>
      <c r="J487" s="2">
        <f t="shared" si="190"/>
        <v>157290.10539999997</v>
      </c>
      <c r="K487" s="2">
        <f t="shared" si="190"/>
        <v>157290.10539999997</v>
      </c>
      <c r="L487" s="2">
        <f t="shared" si="190"/>
        <v>157290.10539999997</v>
      </c>
      <c r="M487" s="2">
        <f>SUM(E487:L487)</f>
        <v>890278.6260136357</v>
      </c>
      <c r="N487" s="2"/>
      <c r="O487" s="2"/>
      <c r="P487" s="3"/>
      <c r="Q487" s="4"/>
      <c r="R487" s="4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1:49" ht="15">
      <c r="A488" s="1"/>
      <c r="B488" s="2"/>
      <c r="C488" s="2" t="s">
        <v>162</v>
      </c>
      <c r="D488" s="2"/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2">
        <f>SUM(E488:L488)</f>
        <v>0</v>
      </c>
      <c r="N488" s="2"/>
      <c r="O488" s="2"/>
      <c r="P488" s="3"/>
      <c r="Q488" s="4"/>
      <c r="R488" s="4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1:49" ht="1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4"/>
      <c r="R489" s="4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1:49" ht="15">
      <c r="A490" s="1"/>
      <c r="B490" s="2" t="str">
        <f>B117</f>
        <v>   10</v>
      </c>
      <c r="C490" s="2" t="s">
        <v>163</v>
      </c>
      <c r="D490" s="2"/>
      <c r="E490" s="2">
        <f aca="true" t="shared" si="191" ref="E490:L490">E482-E485</f>
        <v>301659.28924090706</v>
      </c>
      <c r="F490" s="2">
        <f t="shared" si="191"/>
        <v>489691.4313927257</v>
      </c>
      <c r="G490" s="2">
        <f t="shared" si="191"/>
        <v>679607.8135445444</v>
      </c>
      <c r="H490" s="2">
        <f t="shared" si="191"/>
        <v>976802.6476963628</v>
      </c>
      <c r="I490" s="2">
        <f t="shared" si="191"/>
        <v>1317913.606448181</v>
      </c>
      <c r="J490" s="1">
        <f t="shared" si="191"/>
        <v>1415610.9485999995</v>
      </c>
      <c r="K490" s="2">
        <f t="shared" si="191"/>
        <v>1415610.9485999995</v>
      </c>
      <c r="L490" s="2">
        <f t="shared" si="191"/>
        <v>1415610.9485999995</v>
      </c>
      <c r="M490" s="2">
        <f>SUM(E490:L490)</f>
        <v>8012507.63412272</v>
      </c>
      <c r="N490" s="2"/>
      <c r="O490" s="2"/>
      <c r="P490" s="3"/>
      <c r="Q490" s="4"/>
      <c r="R490" s="4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1:49" ht="15">
      <c r="A491" s="1"/>
      <c r="B491" s="2"/>
      <c r="C491" s="2" t="s">
        <v>150</v>
      </c>
      <c r="D491" s="2"/>
      <c r="E491" s="6">
        <f aca="true" t="shared" si="192" ref="E491:M491">E490/E$459</f>
        <v>0.04260724424306597</v>
      </c>
      <c r="F491" s="6">
        <f t="shared" si="192"/>
        <v>0.06302335024359404</v>
      </c>
      <c r="G491" s="6">
        <f t="shared" si="192"/>
        <v>0.08033189285396505</v>
      </c>
      <c r="H491" s="6">
        <f t="shared" si="192"/>
        <v>0.10169730845355157</v>
      </c>
      <c r="I491" s="6">
        <f t="shared" si="192"/>
        <v>0.12079868070102484</v>
      </c>
      <c r="J491" s="6">
        <f t="shared" si="192"/>
        <v>0.12975352416131986</v>
      </c>
      <c r="K491" s="6">
        <f t="shared" si="192"/>
        <v>0.12975352416131986</v>
      </c>
      <c r="L491" s="6">
        <f t="shared" si="192"/>
        <v>0.12975352416131986</v>
      </c>
      <c r="M491" s="6">
        <f t="shared" si="192"/>
        <v>0.1046634136780448</v>
      </c>
      <c r="N491" s="2"/>
      <c r="O491" s="2"/>
      <c r="P491" s="3"/>
      <c r="Q491" s="4"/>
      <c r="R491" s="4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1:49" ht="15.75" thickBot="1">
      <c r="A492" s="1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2"/>
      <c r="O492" s="2"/>
      <c r="P492" s="3"/>
      <c r="Q492" s="4"/>
      <c r="R492" s="4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1:49" ht="15.75" thickTop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3"/>
      <c r="Q493" s="4"/>
      <c r="R493" s="4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1:4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3"/>
      <c r="Q494" s="4"/>
      <c r="R494" s="4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1:49" ht="15">
      <c r="A495" s="1"/>
      <c r="B495" s="2"/>
      <c r="C495" s="7" t="s">
        <v>164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4"/>
      <c r="R495" s="4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1:49" ht="15.75" thickBot="1">
      <c r="A496" s="1"/>
      <c r="B496" s="2"/>
      <c r="C496" s="2"/>
      <c r="D496" s="2"/>
      <c r="E496" s="2"/>
      <c r="F496" s="2"/>
      <c r="G496" s="2"/>
      <c r="H496" s="2"/>
      <c r="I496" s="2" t="str">
        <f>I3</f>
        <v> EUR</v>
      </c>
      <c r="J496" s="2"/>
      <c r="K496" s="2"/>
      <c r="L496" s="2"/>
      <c r="M496" s="2"/>
      <c r="N496" s="2"/>
      <c r="O496" s="2"/>
      <c r="P496" s="3"/>
      <c r="Q496" s="4"/>
      <c r="R496" s="4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1:49" ht="16.5" thickBot="1" thickTop="1">
      <c r="A497" s="1"/>
      <c r="B497" s="9" t="str">
        <f aca="true" t="shared" si="193" ref="B497:H497">B4</f>
        <v> No.</v>
      </c>
      <c r="C497" s="9" t="str">
        <f t="shared" si="193"/>
        <v>      Description</v>
      </c>
      <c r="D497" s="9" t="str">
        <f t="shared" si="193"/>
        <v>"0" year</v>
      </c>
      <c r="E497" s="11">
        <f t="shared" si="193"/>
        <v>1</v>
      </c>
      <c r="F497" s="11">
        <f t="shared" si="193"/>
        <v>2</v>
      </c>
      <c r="G497" s="11">
        <f t="shared" si="193"/>
        <v>3</v>
      </c>
      <c r="H497" s="11">
        <f t="shared" si="193"/>
        <v>4</v>
      </c>
      <c r="I497" s="11">
        <f>I4</f>
        <v>5</v>
      </c>
      <c r="J497" s="11">
        <f>J4</f>
        <v>6</v>
      </c>
      <c r="K497" s="11">
        <f>K4</f>
        <v>7</v>
      </c>
      <c r="L497" s="11">
        <f>L4</f>
        <v>8</v>
      </c>
      <c r="M497" s="11" t="str">
        <f>M4</f>
        <v>Total</v>
      </c>
      <c r="N497" s="2"/>
      <c r="O497" s="2"/>
      <c r="P497" s="3"/>
      <c r="Q497" s="4"/>
      <c r="R497" s="4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1:49" ht="15.75" thickTop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3"/>
      <c r="Q498" s="4"/>
      <c r="R498" s="4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1:49" ht="15">
      <c r="A499" s="1"/>
      <c r="B499" s="2" t="str">
        <f>B108</f>
        <v>    1</v>
      </c>
      <c r="C499" s="2" t="s">
        <v>165</v>
      </c>
      <c r="D499" s="2">
        <f aca="true" t="shared" si="194" ref="D499:L499">SUM(D500:D503)</f>
        <v>5130758.95890411</v>
      </c>
      <c r="E499" s="2">
        <f t="shared" si="194"/>
        <v>7159757.468493151</v>
      </c>
      <c r="F499" s="2">
        <f t="shared" si="194"/>
        <v>7849392.396712328</v>
      </c>
      <c r="G499" s="2">
        <f t="shared" si="194"/>
        <v>8594472.769972602</v>
      </c>
      <c r="H499" s="2">
        <f t="shared" si="194"/>
        <v>9758251.853676712</v>
      </c>
      <c r="I499" s="2">
        <f t="shared" si="194"/>
        <v>10910000</v>
      </c>
      <c r="J499" s="2">
        <f t="shared" si="194"/>
        <v>10910000</v>
      </c>
      <c r="K499" s="2">
        <f t="shared" si="194"/>
        <v>10910000</v>
      </c>
      <c r="L499" s="2">
        <f t="shared" si="194"/>
        <v>14157633.447758904</v>
      </c>
      <c r="M499" s="2">
        <f>SUM(D499:L499)</f>
        <v>85380266.89551781</v>
      </c>
      <c r="N499" s="2"/>
      <c r="O499" s="2"/>
      <c r="P499" s="3"/>
      <c r="Q499" s="4"/>
      <c r="R499" s="4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1:49" ht="15">
      <c r="A500" s="1"/>
      <c r="B500" s="2"/>
      <c r="C500" s="2" t="s">
        <v>166</v>
      </c>
      <c r="D500" s="2">
        <f aca="true" t="shared" si="195" ref="D500:L500">D423</f>
        <v>5130758.95890411</v>
      </c>
      <c r="E500" s="2">
        <f t="shared" si="195"/>
        <v>79757.4684931509</v>
      </c>
      <c r="F500" s="2">
        <f t="shared" si="195"/>
        <v>79392.39671232854</v>
      </c>
      <c r="G500" s="2">
        <f t="shared" si="195"/>
        <v>134472.76997260272</v>
      </c>
      <c r="H500" s="2">
        <f t="shared" si="195"/>
        <v>153251.85367671237</v>
      </c>
      <c r="I500" s="2">
        <f t="shared" si="195"/>
        <v>0</v>
      </c>
      <c r="J500" s="2">
        <f t="shared" si="195"/>
        <v>0</v>
      </c>
      <c r="K500" s="2">
        <f t="shared" si="195"/>
        <v>0</v>
      </c>
      <c r="L500" s="2">
        <f t="shared" si="195"/>
        <v>0</v>
      </c>
      <c r="M500" s="2">
        <f>SUM(D500:L500)</f>
        <v>5577633.447758904</v>
      </c>
      <c r="N500" s="2"/>
      <c r="O500" s="2"/>
      <c r="P500" s="3"/>
      <c r="Q500" s="4"/>
      <c r="R500" s="4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1:49" ht="15">
      <c r="A501" s="1"/>
      <c r="B501" s="2"/>
      <c r="C501" s="2" t="s">
        <v>167</v>
      </c>
      <c r="D501" s="2"/>
      <c r="E501" s="2">
        <f aca="true" t="shared" si="196" ref="E501:L501">E205</f>
        <v>7080000</v>
      </c>
      <c r="F501" s="2">
        <f t="shared" si="196"/>
        <v>7770000</v>
      </c>
      <c r="G501" s="2">
        <f t="shared" si="196"/>
        <v>8460000</v>
      </c>
      <c r="H501" s="2">
        <f t="shared" si="196"/>
        <v>9605000</v>
      </c>
      <c r="I501" s="2">
        <f t="shared" si="196"/>
        <v>10910000</v>
      </c>
      <c r="J501" s="2">
        <f t="shared" si="196"/>
        <v>10910000</v>
      </c>
      <c r="K501" s="2">
        <f t="shared" si="196"/>
        <v>10910000</v>
      </c>
      <c r="L501" s="2">
        <f t="shared" si="196"/>
        <v>10910000</v>
      </c>
      <c r="M501" s="2">
        <f>SUM(D501:L501)</f>
        <v>76555000</v>
      </c>
      <c r="N501" s="2"/>
      <c r="O501" s="2"/>
      <c r="P501" s="3"/>
      <c r="Q501" s="4"/>
      <c r="R501" s="4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1:49" ht="15">
      <c r="A502" s="1"/>
      <c r="B502" s="2"/>
      <c r="C502" s="2" t="s">
        <v>168</v>
      </c>
      <c r="D502" s="2"/>
      <c r="E502" s="2">
        <f>IF($L$4=1,+$I$67,0)</f>
        <v>0</v>
      </c>
      <c r="F502" s="2">
        <f>IF($L$4=2,+$I$67,0)</f>
        <v>0</v>
      </c>
      <c r="G502" s="2">
        <f>IF($L$4=3,+$I$67,0)</f>
        <v>0</v>
      </c>
      <c r="H502" s="2">
        <f>IF($L$4=4,+$I$67,0)</f>
        <v>0</v>
      </c>
      <c r="I502" s="2">
        <f>IF($L$4=5,+$I$67,0)</f>
        <v>0</v>
      </c>
      <c r="J502" s="2">
        <f>IF($L$4=6,+$I$67,0)</f>
        <v>0</v>
      </c>
      <c r="K502" s="2">
        <f>IF($L$4=7,+$I$67,0)</f>
        <v>0</v>
      </c>
      <c r="L502" s="2">
        <f>IF($L$4=8,+$I$67,0)</f>
        <v>2020000</v>
      </c>
      <c r="M502" s="2">
        <f>SUM(D502:L502)</f>
        <v>2020000</v>
      </c>
      <c r="N502" s="2"/>
      <c r="O502" s="2"/>
      <c r="P502" s="3"/>
      <c r="Q502" s="4"/>
      <c r="R502" s="4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1:49" ht="15">
      <c r="A503" s="1"/>
      <c r="B503" s="2"/>
      <c r="C503" s="2" t="s">
        <v>169</v>
      </c>
      <c r="D503" s="2"/>
      <c r="E503" s="2">
        <f>IF($L$4=1,$M$405,0)</f>
        <v>0</v>
      </c>
      <c r="F503" s="2">
        <f>IF($L$4=2,$M$405,0)</f>
        <v>0</v>
      </c>
      <c r="G503" s="2">
        <f>IF($L$4=3,$M$405,0)</f>
        <v>0</v>
      </c>
      <c r="H503" s="2">
        <f>IF($L$4=4,$M$405,0)</f>
        <v>0</v>
      </c>
      <c r="I503" s="2">
        <f>IF($L$4=5,$M$405,0)</f>
        <v>0</v>
      </c>
      <c r="J503" s="2">
        <f>IF($L$4=6,$M$405,0)</f>
        <v>0</v>
      </c>
      <c r="K503" s="2">
        <f>IF($L$4=7,$M$405,0)</f>
        <v>0</v>
      </c>
      <c r="L503" s="2">
        <f>IF($L$4=8,$M$405,0)</f>
        <v>1227633.4477589042</v>
      </c>
      <c r="M503" s="2">
        <f>SUM(D503:L503)</f>
        <v>1227633.4477589042</v>
      </c>
      <c r="N503" s="2"/>
      <c r="O503" s="2"/>
      <c r="P503" s="3"/>
      <c r="Q503" s="4"/>
      <c r="R503" s="4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1:49" ht="1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4"/>
      <c r="R504" s="4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1:49" ht="15">
      <c r="A505" s="1"/>
      <c r="B505" s="2" t="str">
        <f>B109</f>
        <v>    2</v>
      </c>
      <c r="C505" s="2" t="s">
        <v>170</v>
      </c>
      <c r="D505" s="2">
        <f aca="true" t="shared" si="197" ref="D505:L505">SUM(D506:D512)</f>
        <v>5130758.95890411</v>
      </c>
      <c r="E505" s="2">
        <f t="shared" si="197"/>
        <v>7000005.709138613</v>
      </c>
      <c r="F505" s="2">
        <f t="shared" si="197"/>
        <v>7501608.495205972</v>
      </c>
      <c r="G505" s="2">
        <f t="shared" si="197"/>
        <v>8056772.486314428</v>
      </c>
      <c r="H505" s="2">
        <f t="shared" si="197"/>
        <v>8923356.735866718</v>
      </c>
      <c r="I505" s="2">
        <f t="shared" si="197"/>
        <v>9733993.923438188</v>
      </c>
      <c r="J505" s="2">
        <f t="shared" si="197"/>
        <v>9224389.0514</v>
      </c>
      <c r="K505" s="2">
        <f t="shared" si="197"/>
        <v>9224389.0514</v>
      </c>
      <c r="L505" s="2">
        <f t="shared" si="197"/>
        <v>9224389.0514</v>
      </c>
      <c r="M505" s="2">
        <f aca="true" t="shared" si="198" ref="M505:M512">SUM(D505:L505)</f>
        <v>74019663.46306804</v>
      </c>
      <c r="N505" s="2"/>
      <c r="O505" s="2"/>
      <c r="P505" s="3"/>
      <c r="Q505" s="4"/>
      <c r="R505" s="4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1:49" ht="15">
      <c r="A506" s="1"/>
      <c r="B506" s="2"/>
      <c r="C506" s="2" t="s">
        <v>171</v>
      </c>
      <c r="D506" s="2">
        <f aca="true" t="shared" si="199" ref="D506:L506">D423</f>
        <v>5130758.95890411</v>
      </c>
      <c r="E506" s="2">
        <f t="shared" si="199"/>
        <v>79757.4684931509</v>
      </c>
      <c r="F506" s="2">
        <f t="shared" si="199"/>
        <v>79392.39671232854</v>
      </c>
      <c r="G506" s="2">
        <f t="shared" si="199"/>
        <v>134472.76997260272</v>
      </c>
      <c r="H506" s="2">
        <f t="shared" si="199"/>
        <v>153251.85367671237</v>
      </c>
      <c r="I506" s="2">
        <f t="shared" si="199"/>
        <v>0</v>
      </c>
      <c r="J506" s="2">
        <f t="shared" si="199"/>
        <v>0</v>
      </c>
      <c r="K506" s="2">
        <f t="shared" si="199"/>
        <v>0</v>
      </c>
      <c r="L506" s="2">
        <f t="shared" si="199"/>
        <v>0</v>
      </c>
      <c r="M506" s="2">
        <f t="shared" si="198"/>
        <v>5577633.447758904</v>
      </c>
      <c r="N506" s="2"/>
      <c r="O506" s="2"/>
      <c r="P506" s="3"/>
      <c r="Q506" s="4"/>
      <c r="R506" s="4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1:49" ht="15">
      <c r="A507" s="1"/>
      <c r="B507" s="2"/>
      <c r="C507" s="2" t="s">
        <v>172</v>
      </c>
      <c r="D507" s="2"/>
      <c r="E507" s="2">
        <f aca="true" t="shared" si="200" ref="E507:L507">E310</f>
        <v>4260000</v>
      </c>
      <c r="F507" s="2">
        <f t="shared" si="200"/>
        <v>4687000</v>
      </c>
      <c r="G507" s="2">
        <f t="shared" si="200"/>
        <v>5109000</v>
      </c>
      <c r="H507" s="2">
        <f t="shared" si="200"/>
        <v>5841000</v>
      </c>
      <c r="I507" s="2">
        <f t="shared" si="200"/>
        <v>6673000</v>
      </c>
      <c r="J507" s="2">
        <f t="shared" si="200"/>
        <v>6673000</v>
      </c>
      <c r="K507" s="2">
        <f t="shared" si="200"/>
        <v>6673000</v>
      </c>
      <c r="L507" s="2">
        <f t="shared" si="200"/>
        <v>6673000</v>
      </c>
      <c r="M507" s="2">
        <f t="shared" si="198"/>
        <v>46589000</v>
      </c>
      <c r="N507" s="2"/>
      <c r="O507" s="2"/>
      <c r="P507" s="3"/>
      <c r="Q507" s="4"/>
      <c r="R507" s="4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1:49" ht="15">
      <c r="A508" s="1"/>
      <c r="B508" s="2"/>
      <c r="C508" s="2" t="s">
        <v>173</v>
      </c>
      <c r="D508" s="2"/>
      <c r="E508" s="2">
        <f aca="true" t="shared" si="201" ref="E508:L508">E376</f>
        <v>1162560</v>
      </c>
      <c r="F508" s="2">
        <f t="shared" si="201"/>
        <v>1220688</v>
      </c>
      <c r="G508" s="2">
        <f t="shared" si="201"/>
        <v>1281722.4</v>
      </c>
      <c r="H508" s="2">
        <f t="shared" si="201"/>
        <v>1345808.52</v>
      </c>
      <c r="I508" s="2">
        <f t="shared" si="201"/>
        <v>1413098.9460000002</v>
      </c>
      <c r="J508" s="2">
        <f t="shared" si="201"/>
        <v>1413098.9460000002</v>
      </c>
      <c r="K508" s="2">
        <f t="shared" si="201"/>
        <v>1413098.9460000002</v>
      </c>
      <c r="L508" s="2">
        <f t="shared" si="201"/>
        <v>1413098.9460000002</v>
      </c>
      <c r="M508" s="2">
        <f t="shared" si="198"/>
        <v>10663174.704000002</v>
      </c>
      <c r="N508" s="2"/>
      <c r="O508" s="2"/>
      <c r="P508" s="3"/>
      <c r="Q508" s="4"/>
      <c r="R508" s="4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1:49" ht="15">
      <c r="A509" s="1"/>
      <c r="B509" s="2"/>
      <c r="C509" s="2" t="s">
        <v>174</v>
      </c>
      <c r="D509" s="2"/>
      <c r="E509" s="2">
        <f aca="true" t="shared" si="202" ref="E509:L509">E336-E316</f>
        <v>789500</v>
      </c>
      <c r="F509" s="2">
        <f t="shared" si="202"/>
        <v>824000</v>
      </c>
      <c r="G509" s="2">
        <f t="shared" si="202"/>
        <v>858500</v>
      </c>
      <c r="H509" s="2">
        <f t="shared" si="202"/>
        <v>915750</v>
      </c>
      <c r="I509" s="2">
        <f t="shared" si="202"/>
        <v>981000</v>
      </c>
      <c r="J509" s="2">
        <f t="shared" si="202"/>
        <v>981000</v>
      </c>
      <c r="K509" s="2">
        <f t="shared" si="202"/>
        <v>981000</v>
      </c>
      <c r="L509" s="2">
        <f t="shared" si="202"/>
        <v>981000</v>
      </c>
      <c r="M509" s="2">
        <f t="shared" si="198"/>
        <v>7311750</v>
      </c>
      <c r="N509" s="2"/>
      <c r="O509" s="2"/>
      <c r="P509" s="3"/>
      <c r="Q509" s="4"/>
      <c r="R509" s="4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1:49" ht="15">
      <c r="A510" s="1"/>
      <c r="B510" s="2"/>
      <c r="C510" s="2" t="s">
        <v>175</v>
      </c>
      <c r="D510" s="2"/>
      <c r="E510" s="2">
        <f aca="true" t="shared" si="203" ref="E510:L510">E477</f>
        <v>192763.0119545477</v>
      </c>
      <c r="F510" s="2">
        <f t="shared" si="203"/>
        <v>154210.40956363815</v>
      </c>
      <c r="G510" s="2">
        <f t="shared" si="203"/>
        <v>115657.80717272863</v>
      </c>
      <c r="H510" s="2">
        <f t="shared" si="203"/>
        <v>77105.20478181909</v>
      </c>
      <c r="I510" s="2">
        <f t="shared" si="203"/>
        <v>38552.60239090955</v>
      </c>
      <c r="J510" s="2">
        <f t="shared" si="203"/>
        <v>0</v>
      </c>
      <c r="K510" s="2">
        <f t="shared" si="203"/>
        <v>0</v>
      </c>
      <c r="L510" s="2">
        <f t="shared" si="203"/>
        <v>0</v>
      </c>
      <c r="M510" s="2">
        <f t="shared" si="198"/>
        <v>578289.0358636432</v>
      </c>
      <c r="N510" s="2"/>
      <c r="O510" s="2"/>
      <c r="P510" s="3"/>
      <c r="Q510" s="4"/>
      <c r="R510" s="4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1:49" ht="15">
      <c r="A511" s="1"/>
      <c r="B511" s="2"/>
      <c r="C511" s="2" t="s">
        <v>176</v>
      </c>
      <c r="D511" s="2"/>
      <c r="E511" s="2">
        <f aca="true" t="shared" si="204" ref="E511:L511">E485</f>
        <v>33517.69880454523</v>
      </c>
      <c r="F511" s="2">
        <f t="shared" si="204"/>
        <v>54410.15904363619</v>
      </c>
      <c r="G511" s="2">
        <f t="shared" si="204"/>
        <v>75511.97928272716</v>
      </c>
      <c r="H511" s="2">
        <f t="shared" si="204"/>
        <v>108533.6275218181</v>
      </c>
      <c r="I511" s="2">
        <f t="shared" si="204"/>
        <v>146434.845160909</v>
      </c>
      <c r="J511" s="2">
        <f t="shared" si="204"/>
        <v>157290.10539999997</v>
      </c>
      <c r="K511" s="2">
        <f t="shared" si="204"/>
        <v>157290.10539999997</v>
      </c>
      <c r="L511" s="2">
        <f t="shared" si="204"/>
        <v>157290.10539999997</v>
      </c>
      <c r="M511" s="2">
        <f t="shared" si="198"/>
        <v>890278.6260136357</v>
      </c>
      <c r="N511" s="2"/>
      <c r="O511" s="2"/>
      <c r="P511" s="3"/>
      <c r="Q511" s="4"/>
      <c r="R511" s="4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1:49" ht="15">
      <c r="A512" s="1"/>
      <c r="B512" s="2"/>
      <c r="C512" s="2" t="s">
        <v>177</v>
      </c>
      <c r="D512" s="2"/>
      <c r="E512" s="2">
        <f aca="true" t="shared" si="205" ref="E512:L512">E442</f>
        <v>481907.52988636924</v>
      </c>
      <c r="F512" s="2">
        <f t="shared" si="205"/>
        <v>481907.52988636924</v>
      </c>
      <c r="G512" s="2">
        <f t="shared" si="205"/>
        <v>481907.52988636924</v>
      </c>
      <c r="H512" s="2">
        <f t="shared" si="205"/>
        <v>481907.52988636924</v>
      </c>
      <c r="I512" s="2">
        <f t="shared" si="205"/>
        <v>481907.52988636924</v>
      </c>
      <c r="J512" s="2">
        <f t="shared" si="205"/>
        <v>0</v>
      </c>
      <c r="K512" s="2">
        <f t="shared" si="205"/>
        <v>0</v>
      </c>
      <c r="L512" s="2">
        <f t="shared" si="205"/>
        <v>0</v>
      </c>
      <c r="M512" s="2">
        <f t="shared" si="198"/>
        <v>2409537.649431846</v>
      </c>
      <c r="N512" s="2"/>
      <c r="O512" s="2"/>
      <c r="P512" s="3"/>
      <c r="Q512" s="4"/>
      <c r="R512" s="4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1:49" ht="1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4"/>
      <c r="R513" s="4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 ht="15">
      <c r="A514" s="1"/>
      <c r="B514" s="2" t="str">
        <f>B110</f>
        <v>    3</v>
      </c>
      <c r="C514" s="2" t="s">
        <v>178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4"/>
      <c r="R514" s="4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1:49" ht="15">
      <c r="A515" s="1"/>
      <c r="B515" s="2"/>
      <c r="C515" s="2" t="s">
        <v>179</v>
      </c>
      <c r="D515" s="2">
        <f aca="true" t="shared" si="206" ref="D515:L515">D499-D505</f>
        <v>0</v>
      </c>
      <c r="E515" s="2">
        <f t="shared" si="206"/>
        <v>159751.75935453735</v>
      </c>
      <c r="F515" s="2">
        <f t="shared" si="206"/>
        <v>347783.90150635596</v>
      </c>
      <c r="G515" s="2">
        <f t="shared" si="206"/>
        <v>537700.2836581739</v>
      </c>
      <c r="H515" s="2">
        <f t="shared" si="206"/>
        <v>834895.1178099941</v>
      </c>
      <c r="I515" s="2">
        <f t="shared" si="206"/>
        <v>1176006.0765618123</v>
      </c>
      <c r="J515" s="2">
        <f t="shared" si="206"/>
        <v>1685610.9485999998</v>
      </c>
      <c r="K515" s="2">
        <f t="shared" si="206"/>
        <v>1685610.9485999998</v>
      </c>
      <c r="L515" s="2">
        <f t="shared" si="206"/>
        <v>4933244.3963589035</v>
      </c>
      <c r="M515" s="2">
        <f>SUM(D515:L515)</f>
        <v>11360603.432449777</v>
      </c>
      <c r="N515" s="2"/>
      <c r="O515" s="2"/>
      <c r="P515" s="3"/>
      <c r="Q515" s="4"/>
      <c r="R515" s="4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1:49" ht="15">
      <c r="A516" s="1"/>
      <c r="B516" s="2"/>
      <c r="C516" s="2" t="s">
        <v>127</v>
      </c>
      <c r="D516" s="2">
        <f>SUM($D$515:D515)</f>
        <v>0</v>
      </c>
      <c r="E516" s="2">
        <f>SUM($D$515:E515)</f>
        <v>159751.75935453735</v>
      </c>
      <c r="F516" s="2">
        <f>SUM($D$515:F515)</f>
        <v>507535.6608608933</v>
      </c>
      <c r="G516" s="2">
        <f>SUM($D$515:G515)</f>
        <v>1045235.9445190672</v>
      </c>
      <c r="H516" s="2">
        <f>SUM($D$515:H515)</f>
        <v>1880131.0623290613</v>
      </c>
      <c r="I516" s="2">
        <f>SUM($D$515:I515)</f>
        <v>3056137.1388908736</v>
      </c>
      <c r="J516" s="2">
        <f>SUM($D$515:J515)</f>
        <v>4741748.087490873</v>
      </c>
      <c r="K516" s="2">
        <f>SUM($D$515:K515)</f>
        <v>6427359.036090873</v>
      </c>
      <c r="L516" s="2">
        <f>SUM($D$515:L515)</f>
        <v>11360603.432449777</v>
      </c>
      <c r="M516" s="2"/>
      <c r="N516" s="2"/>
      <c r="O516" s="2"/>
      <c r="P516" s="3"/>
      <c r="Q516" s="4"/>
      <c r="R516" s="4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1:49" ht="1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4"/>
      <c r="R517" s="4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1:49" ht="15">
      <c r="A518" s="1"/>
      <c r="B518" s="2" t="str">
        <f>B111</f>
        <v>    4</v>
      </c>
      <c r="C518" s="2" t="s">
        <v>180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4"/>
      <c r="R518" s="4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1:49" ht="15">
      <c r="A519" s="1"/>
      <c r="B519" s="2"/>
      <c r="C519" s="2" t="s">
        <v>179</v>
      </c>
      <c r="D519" s="2" t="str">
        <f aca="true" t="shared" si="207" ref="D519:M519">IF(+D515&lt;-0.001,$C$521,$D$521)</f>
        <v>likvidan</v>
      </c>
      <c r="E519" s="2" t="str">
        <f t="shared" si="207"/>
        <v>likvidan</v>
      </c>
      <c r="F519" s="2" t="str">
        <f t="shared" si="207"/>
        <v>likvidan</v>
      </c>
      <c r="G519" s="2" t="str">
        <f t="shared" si="207"/>
        <v>likvidan</v>
      </c>
      <c r="H519" s="2" t="str">
        <f t="shared" si="207"/>
        <v>likvidan</v>
      </c>
      <c r="I519" s="2" t="str">
        <f t="shared" si="207"/>
        <v>likvidan</v>
      </c>
      <c r="J519" s="2" t="str">
        <f t="shared" si="207"/>
        <v>likvidan</v>
      </c>
      <c r="K519" s="2" t="str">
        <f t="shared" si="207"/>
        <v>likvidan</v>
      </c>
      <c r="L519" s="2" t="str">
        <f t="shared" si="207"/>
        <v>likvidan</v>
      </c>
      <c r="M519" s="2" t="str">
        <f t="shared" si="207"/>
        <v>likvidan</v>
      </c>
      <c r="N519" s="2"/>
      <c r="O519" s="2"/>
      <c r="P519" s="3"/>
      <c r="Q519" s="4"/>
      <c r="R519" s="4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1:49" ht="15">
      <c r="A520" s="1"/>
      <c r="B520" s="2"/>
      <c r="C520" s="2" t="s">
        <v>127</v>
      </c>
      <c r="D520" s="2" t="str">
        <f aca="true" t="shared" si="208" ref="D520:M520">IF(+D516&lt;-0.001,$C$521,$D$521)</f>
        <v>likvidan</v>
      </c>
      <c r="E520" s="2" t="str">
        <f t="shared" si="208"/>
        <v>likvidan</v>
      </c>
      <c r="F520" s="2" t="str">
        <f t="shared" si="208"/>
        <v>likvidan</v>
      </c>
      <c r="G520" s="2" t="str">
        <f t="shared" si="208"/>
        <v>likvidan</v>
      </c>
      <c r="H520" s="2" t="str">
        <f t="shared" si="208"/>
        <v>likvidan</v>
      </c>
      <c r="I520" s="2" t="str">
        <f t="shared" si="208"/>
        <v>likvidan</v>
      </c>
      <c r="J520" s="2" t="str">
        <f t="shared" si="208"/>
        <v>likvidan</v>
      </c>
      <c r="K520" s="2" t="str">
        <f t="shared" si="208"/>
        <v>likvidan</v>
      </c>
      <c r="L520" s="2" t="str">
        <f t="shared" si="208"/>
        <v>likvidan</v>
      </c>
      <c r="M520" s="2" t="str">
        <f t="shared" si="208"/>
        <v>likvidan</v>
      </c>
      <c r="N520" s="2"/>
      <c r="O520" s="2"/>
      <c r="P520" s="3"/>
      <c r="Q520" s="4"/>
      <c r="R520" s="4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 ht="15.75" thickBot="1">
      <c r="A521" s="1"/>
      <c r="B521" s="18"/>
      <c r="C521" s="46" t="s">
        <v>38</v>
      </c>
      <c r="D521" s="46" t="s">
        <v>39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2"/>
      <c r="O521" s="2"/>
      <c r="P521" s="3"/>
      <c r="Q521" s="4"/>
      <c r="R521" s="4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1:49" ht="15.75" thickTop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  <c r="P522" s="3"/>
      <c r="Q522" s="4"/>
      <c r="R522" s="4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1:49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  <c r="P523" s="3"/>
      <c r="Q523" s="4"/>
      <c r="R523" s="4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1:49" ht="15">
      <c r="A524" s="1"/>
      <c r="B524" s="2"/>
      <c r="C524" s="7" t="s">
        <v>181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4"/>
      <c r="R524" s="4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1:49" ht="15.75" thickBot="1">
      <c r="A525" s="1"/>
      <c r="B525" s="2"/>
      <c r="C525" s="2"/>
      <c r="D525" s="2"/>
      <c r="E525" s="2"/>
      <c r="F525" s="2"/>
      <c r="G525" s="2"/>
      <c r="H525" s="2"/>
      <c r="I525" s="2" t="str">
        <f>I3</f>
        <v> EUR</v>
      </c>
      <c r="J525" s="2"/>
      <c r="K525" s="2"/>
      <c r="L525" s="2"/>
      <c r="M525" s="2"/>
      <c r="N525" s="2"/>
      <c r="O525" s="2"/>
      <c r="P525" s="3"/>
      <c r="Q525" s="4"/>
      <c r="R525" s="4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1:49" ht="16.5" thickBot="1" thickTop="1">
      <c r="A526" s="1"/>
      <c r="B526" s="9" t="str">
        <f aca="true" t="shared" si="209" ref="B526:H526">B4</f>
        <v> No.</v>
      </c>
      <c r="C526" s="9" t="str">
        <f t="shared" si="209"/>
        <v>      Description</v>
      </c>
      <c r="D526" s="9" t="str">
        <f t="shared" si="209"/>
        <v>"0" year</v>
      </c>
      <c r="E526" s="11">
        <f t="shared" si="209"/>
        <v>1</v>
      </c>
      <c r="F526" s="11">
        <f t="shared" si="209"/>
        <v>2</v>
      </c>
      <c r="G526" s="11">
        <f t="shared" si="209"/>
        <v>3</v>
      </c>
      <c r="H526" s="11">
        <f t="shared" si="209"/>
        <v>4</v>
      </c>
      <c r="I526" s="11">
        <f>I4</f>
        <v>5</v>
      </c>
      <c r="J526" s="11">
        <f>J4</f>
        <v>6</v>
      </c>
      <c r="K526" s="11">
        <f>K4</f>
        <v>7</v>
      </c>
      <c r="L526" s="11">
        <f>L4</f>
        <v>8</v>
      </c>
      <c r="M526" s="9" t="str">
        <f>M4</f>
        <v>Total</v>
      </c>
      <c r="N526" s="2"/>
      <c r="O526" s="2"/>
      <c r="P526" s="3"/>
      <c r="Q526" s="4"/>
      <c r="R526" s="4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1:49" ht="15.75" thickTop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  <c r="P527" s="3"/>
      <c r="Q527" s="4"/>
      <c r="R527" s="4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 ht="15">
      <c r="A528" s="1"/>
      <c r="B528" s="2" t="str">
        <f>B108</f>
        <v>    1</v>
      </c>
      <c r="C528" s="2" t="s">
        <v>182</v>
      </c>
      <c r="D528" s="2">
        <f aca="true" t="shared" si="210" ref="D528:L528">SUM(D529:D532)</f>
        <v>0</v>
      </c>
      <c r="E528" s="2">
        <f t="shared" si="210"/>
        <v>7080000</v>
      </c>
      <c r="F528" s="2">
        <f t="shared" si="210"/>
        <v>7770000</v>
      </c>
      <c r="G528" s="2">
        <f t="shared" si="210"/>
        <v>8460000</v>
      </c>
      <c r="H528" s="2">
        <f t="shared" si="210"/>
        <v>9605000</v>
      </c>
      <c r="I528" s="2">
        <f t="shared" si="210"/>
        <v>10910000</v>
      </c>
      <c r="J528" s="2">
        <f t="shared" si="210"/>
        <v>10910000</v>
      </c>
      <c r="K528" s="2">
        <f t="shared" si="210"/>
        <v>10910000</v>
      </c>
      <c r="L528" s="2">
        <f t="shared" si="210"/>
        <v>14157633.447758904</v>
      </c>
      <c r="M528" s="2">
        <f>SUM(D528:L528)</f>
        <v>79802633.4477589</v>
      </c>
      <c r="N528" s="2"/>
      <c r="O528" s="2"/>
      <c r="P528" s="3"/>
      <c r="Q528" s="4"/>
      <c r="R528" s="4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1:49" ht="15">
      <c r="A529" s="1"/>
      <c r="B529" s="2"/>
      <c r="C529" s="2" t="s">
        <v>166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4"/>
      <c r="R529" s="4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1:49" ht="15">
      <c r="A530" s="1"/>
      <c r="B530" s="2"/>
      <c r="C530" s="2" t="s">
        <v>167</v>
      </c>
      <c r="D530" s="2"/>
      <c r="E530" s="2">
        <f aca="true" t="shared" si="211" ref="E530:L530">E501</f>
        <v>7080000</v>
      </c>
      <c r="F530" s="2">
        <f t="shared" si="211"/>
        <v>7770000</v>
      </c>
      <c r="G530" s="2">
        <f t="shared" si="211"/>
        <v>8460000</v>
      </c>
      <c r="H530" s="2">
        <f t="shared" si="211"/>
        <v>9605000</v>
      </c>
      <c r="I530" s="2">
        <f t="shared" si="211"/>
        <v>10910000</v>
      </c>
      <c r="J530" s="2">
        <f t="shared" si="211"/>
        <v>10910000</v>
      </c>
      <c r="K530" s="2">
        <f t="shared" si="211"/>
        <v>10910000</v>
      </c>
      <c r="L530" s="2">
        <f t="shared" si="211"/>
        <v>10910000</v>
      </c>
      <c r="M530" s="2">
        <f>SUM(D530:L530)</f>
        <v>76555000</v>
      </c>
      <c r="N530" s="2"/>
      <c r="O530" s="2"/>
      <c r="P530" s="3"/>
      <c r="Q530" s="4"/>
      <c r="R530" s="4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1:49" ht="15">
      <c r="A531" s="1"/>
      <c r="B531" s="2"/>
      <c r="C531" s="2" t="s">
        <v>168</v>
      </c>
      <c r="D531" s="2"/>
      <c r="E531" s="2">
        <f aca="true" t="shared" si="212" ref="E531:L531">E502</f>
        <v>0</v>
      </c>
      <c r="F531" s="2">
        <f t="shared" si="212"/>
        <v>0</v>
      </c>
      <c r="G531" s="2">
        <f t="shared" si="212"/>
        <v>0</v>
      </c>
      <c r="H531" s="2">
        <f t="shared" si="212"/>
        <v>0</v>
      </c>
      <c r="I531" s="2">
        <f t="shared" si="212"/>
        <v>0</v>
      </c>
      <c r="J531" s="2">
        <f t="shared" si="212"/>
        <v>0</v>
      </c>
      <c r="K531" s="2">
        <f t="shared" si="212"/>
        <v>0</v>
      </c>
      <c r="L531" s="2">
        <f t="shared" si="212"/>
        <v>2020000</v>
      </c>
      <c r="M531" s="2">
        <f>SUM(D531:L531)</f>
        <v>2020000</v>
      </c>
      <c r="N531" s="2"/>
      <c r="O531" s="2"/>
      <c r="P531" s="3"/>
      <c r="Q531" s="4"/>
      <c r="R531" s="4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1:49" ht="15">
      <c r="A532" s="1"/>
      <c r="B532" s="2"/>
      <c r="C532" s="2" t="s">
        <v>169</v>
      </c>
      <c r="D532" s="2"/>
      <c r="E532" s="2">
        <f aca="true" t="shared" si="213" ref="E532:L532">E503</f>
        <v>0</v>
      </c>
      <c r="F532" s="2">
        <f t="shared" si="213"/>
        <v>0</v>
      </c>
      <c r="G532" s="2">
        <f t="shared" si="213"/>
        <v>0</v>
      </c>
      <c r="H532" s="2">
        <f t="shared" si="213"/>
        <v>0</v>
      </c>
      <c r="I532" s="2">
        <f t="shared" si="213"/>
        <v>0</v>
      </c>
      <c r="J532" s="2">
        <f t="shared" si="213"/>
        <v>0</v>
      </c>
      <c r="K532" s="2">
        <f t="shared" si="213"/>
        <v>0</v>
      </c>
      <c r="L532" s="2">
        <f t="shared" si="213"/>
        <v>1227633.4477589042</v>
      </c>
      <c r="M532" s="2">
        <f>SUM(D532:L532)</f>
        <v>1227633.4477589042</v>
      </c>
      <c r="N532" s="2"/>
      <c r="O532" s="2"/>
      <c r="P532" s="3"/>
      <c r="Q532" s="4"/>
      <c r="R532" s="4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1:49" ht="1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4"/>
      <c r="R533" s="4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1:49" ht="15">
      <c r="A534" s="1"/>
      <c r="B534" s="2" t="str">
        <f>B109</f>
        <v>    2</v>
      </c>
      <c r="C534" s="2" t="s">
        <v>183</v>
      </c>
      <c r="D534" s="2">
        <f aca="true" t="shared" si="214" ref="D534:L534">SUM(D535:D541)</f>
        <v>5130758.95890411</v>
      </c>
      <c r="E534" s="2">
        <f t="shared" si="214"/>
        <v>6325335.167297696</v>
      </c>
      <c r="F534" s="2">
        <f t="shared" si="214"/>
        <v>6865490.5557559645</v>
      </c>
      <c r="G534" s="2">
        <f t="shared" si="214"/>
        <v>7459207.14925533</v>
      </c>
      <c r="H534" s="2">
        <f t="shared" si="214"/>
        <v>8364344.00119853</v>
      </c>
      <c r="I534" s="2">
        <f t="shared" si="214"/>
        <v>9213533.79116091</v>
      </c>
      <c r="J534" s="2">
        <f t="shared" si="214"/>
        <v>9224389.0514</v>
      </c>
      <c r="K534" s="2">
        <f t="shared" si="214"/>
        <v>9224389.0514</v>
      </c>
      <c r="L534" s="2">
        <f t="shared" si="214"/>
        <v>9224389.0514</v>
      </c>
      <c r="M534" s="2">
        <f>SUM(D534:L534)</f>
        <v>71031836.77777255</v>
      </c>
      <c r="N534" s="2"/>
      <c r="O534" s="2"/>
      <c r="P534" s="3"/>
      <c r="Q534" s="4"/>
      <c r="R534" s="4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1:49" ht="15">
      <c r="A535" s="1"/>
      <c r="B535" s="2"/>
      <c r="C535" s="2" t="s">
        <v>171</v>
      </c>
      <c r="D535" s="2">
        <f aca="true" t="shared" si="215" ref="D535:L535">D506</f>
        <v>5130758.95890411</v>
      </c>
      <c r="E535" s="2">
        <f t="shared" si="215"/>
        <v>79757.4684931509</v>
      </c>
      <c r="F535" s="2">
        <f t="shared" si="215"/>
        <v>79392.39671232854</v>
      </c>
      <c r="G535" s="2">
        <f t="shared" si="215"/>
        <v>134472.76997260272</v>
      </c>
      <c r="H535" s="2">
        <f t="shared" si="215"/>
        <v>153251.85367671237</v>
      </c>
      <c r="I535" s="2">
        <f t="shared" si="215"/>
        <v>0</v>
      </c>
      <c r="J535" s="2">
        <f t="shared" si="215"/>
        <v>0</v>
      </c>
      <c r="K535" s="2">
        <f t="shared" si="215"/>
        <v>0</v>
      </c>
      <c r="L535" s="2">
        <f t="shared" si="215"/>
        <v>0</v>
      </c>
      <c r="M535" s="2">
        <f>SUM(D535:L535)</f>
        <v>5577633.447758904</v>
      </c>
      <c r="N535" s="2"/>
      <c r="O535" s="2"/>
      <c r="P535" s="3"/>
      <c r="Q535" s="4"/>
      <c r="R535" s="4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1:49" ht="15">
      <c r="A536" s="1"/>
      <c r="B536" s="2"/>
      <c r="C536" s="2" t="s">
        <v>172</v>
      </c>
      <c r="D536" s="2"/>
      <c r="E536" s="2">
        <f aca="true" t="shared" si="216" ref="E536:L536">E507</f>
        <v>4260000</v>
      </c>
      <c r="F536" s="2">
        <f t="shared" si="216"/>
        <v>4687000</v>
      </c>
      <c r="G536" s="2">
        <f t="shared" si="216"/>
        <v>5109000</v>
      </c>
      <c r="H536" s="2">
        <f t="shared" si="216"/>
        <v>5841000</v>
      </c>
      <c r="I536" s="2">
        <f t="shared" si="216"/>
        <v>6673000</v>
      </c>
      <c r="J536" s="2">
        <f t="shared" si="216"/>
        <v>6673000</v>
      </c>
      <c r="K536" s="2">
        <f t="shared" si="216"/>
        <v>6673000</v>
      </c>
      <c r="L536" s="2">
        <f t="shared" si="216"/>
        <v>6673000</v>
      </c>
      <c r="M536" s="2">
        <f>SUM(D536:L536)</f>
        <v>46589000</v>
      </c>
      <c r="N536" s="2"/>
      <c r="O536" s="2"/>
      <c r="P536" s="3"/>
      <c r="Q536" s="4"/>
      <c r="R536" s="4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1:49" ht="15">
      <c r="A537" s="1"/>
      <c r="B537" s="2"/>
      <c r="C537" s="2" t="s">
        <v>173</v>
      </c>
      <c r="D537" s="2"/>
      <c r="E537" s="2">
        <f aca="true" t="shared" si="217" ref="E537:L537">E508</f>
        <v>1162560</v>
      </c>
      <c r="F537" s="2">
        <f t="shared" si="217"/>
        <v>1220688</v>
      </c>
      <c r="G537" s="2">
        <f t="shared" si="217"/>
        <v>1281722.4</v>
      </c>
      <c r="H537" s="2">
        <f t="shared" si="217"/>
        <v>1345808.52</v>
      </c>
      <c r="I537" s="2">
        <f t="shared" si="217"/>
        <v>1413098.9460000002</v>
      </c>
      <c r="J537" s="2">
        <f t="shared" si="217"/>
        <v>1413098.9460000002</v>
      </c>
      <c r="K537" s="2">
        <f t="shared" si="217"/>
        <v>1413098.9460000002</v>
      </c>
      <c r="L537" s="2">
        <f t="shared" si="217"/>
        <v>1413098.9460000002</v>
      </c>
      <c r="M537" s="2">
        <f>SUM(D537:L537)</f>
        <v>10663174.704000002</v>
      </c>
      <c r="N537" s="2"/>
      <c r="O537" s="2"/>
      <c r="P537" s="3"/>
      <c r="Q537" s="4"/>
      <c r="R537" s="4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1:49" ht="15">
      <c r="A538" s="1"/>
      <c r="B538" s="2"/>
      <c r="C538" s="2" t="s">
        <v>174</v>
      </c>
      <c r="D538" s="2"/>
      <c r="E538" s="2">
        <f aca="true" t="shared" si="218" ref="E538:L538">E509</f>
        <v>789500</v>
      </c>
      <c r="F538" s="2">
        <f t="shared" si="218"/>
        <v>824000</v>
      </c>
      <c r="G538" s="2">
        <f t="shared" si="218"/>
        <v>858500</v>
      </c>
      <c r="H538" s="2">
        <f t="shared" si="218"/>
        <v>915750</v>
      </c>
      <c r="I538" s="2">
        <f t="shared" si="218"/>
        <v>981000</v>
      </c>
      <c r="J538" s="2">
        <f t="shared" si="218"/>
        <v>981000</v>
      </c>
      <c r="K538" s="2">
        <f t="shared" si="218"/>
        <v>981000</v>
      </c>
      <c r="L538" s="2">
        <f t="shared" si="218"/>
        <v>981000</v>
      </c>
      <c r="M538" s="2">
        <f>SUM(D538:L538)</f>
        <v>7311750</v>
      </c>
      <c r="N538" s="2"/>
      <c r="O538" s="2"/>
      <c r="P538" s="3"/>
      <c r="Q538" s="4"/>
      <c r="R538" s="4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1:49" ht="15">
      <c r="A539" s="1"/>
      <c r="B539" s="2"/>
      <c r="C539" s="2" t="s">
        <v>175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4"/>
      <c r="R539" s="4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1:49" ht="15">
      <c r="A540" s="1"/>
      <c r="B540" s="2"/>
      <c r="C540" s="2" t="s">
        <v>176</v>
      </c>
      <c r="D540" s="2"/>
      <c r="E540" s="2">
        <f aca="true" t="shared" si="219" ref="E540:L540">E511</f>
        <v>33517.69880454523</v>
      </c>
      <c r="F540" s="2">
        <f t="shared" si="219"/>
        <v>54410.15904363619</v>
      </c>
      <c r="G540" s="2">
        <f t="shared" si="219"/>
        <v>75511.97928272716</v>
      </c>
      <c r="H540" s="2">
        <f t="shared" si="219"/>
        <v>108533.6275218181</v>
      </c>
      <c r="I540" s="2">
        <f t="shared" si="219"/>
        <v>146434.845160909</v>
      </c>
      <c r="J540" s="2">
        <f t="shared" si="219"/>
        <v>157290.10539999997</v>
      </c>
      <c r="K540" s="2">
        <f t="shared" si="219"/>
        <v>157290.10539999997</v>
      </c>
      <c r="L540" s="2">
        <f t="shared" si="219"/>
        <v>157290.10539999997</v>
      </c>
      <c r="M540" s="2">
        <f>SUM(D540:L540)</f>
        <v>890278.6260136357</v>
      </c>
      <c r="N540" s="2"/>
      <c r="O540" s="2"/>
      <c r="P540" s="3"/>
      <c r="Q540" s="4"/>
      <c r="R540" s="4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1:49" ht="15">
      <c r="A541" s="1"/>
      <c r="B541" s="2"/>
      <c r="C541" s="2" t="s">
        <v>177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4"/>
      <c r="R541" s="4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1:49" ht="1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4"/>
      <c r="R542" s="4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1:49" ht="15">
      <c r="A543" s="1"/>
      <c r="B543" s="2" t="str">
        <f>B110</f>
        <v>    3</v>
      </c>
      <c r="C543" s="2" t="s">
        <v>184</v>
      </c>
      <c r="D543" s="2">
        <f aca="true" t="shared" si="220" ref="D543:L543">D528-D534</f>
        <v>-5130758.95890411</v>
      </c>
      <c r="E543" s="2">
        <f t="shared" si="220"/>
        <v>754664.8327023042</v>
      </c>
      <c r="F543" s="2">
        <f t="shared" si="220"/>
        <v>904509.4442440355</v>
      </c>
      <c r="G543" s="2">
        <f t="shared" si="220"/>
        <v>1000792.8507446703</v>
      </c>
      <c r="H543" s="2">
        <f t="shared" si="220"/>
        <v>1240655.9988014698</v>
      </c>
      <c r="I543" s="2">
        <f t="shared" si="220"/>
        <v>1696466.2088390905</v>
      </c>
      <c r="J543" s="2">
        <f t="shared" si="220"/>
        <v>1685610.9485999998</v>
      </c>
      <c r="K543" s="2">
        <f t="shared" si="220"/>
        <v>1685610.9485999998</v>
      </c>
      <c r="L543" s="2">
        <f t="shared" si="220"/>
        <v>4933244.3963589035</v>
      </c>
      <c r="M543" s="2">
        <f>SUM(D543:L543)</f>
        <v>8770796.669986364</v>
      </c>
      <c r="N543" s="2"/>
      <c r="O543" s="2"/>
      <c r="P543" s="3"/>
      <c r="Q543" s="4"/>
      <c r="R543" s="4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1:49" ht="1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4"/>
      <c r="R544" s="4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1:49" ht="15">
      <c r="A545" s="1"/>
      <c r="B545" s="7" t="str">
        <f>B111</f>
        <v>    4</v>
      </c>
      <c r="C545" s="7" t="s">
        <v>185</v>
      </c>
      <c r="D545" s="2"/>
      <c r="E545" s="2"/>
      <c r="F545" s="2"/>
      <c r="G545" s="2"/>
      <c r="H545" s="2"/>
      <c r="I545" s="2"/>
      <c r="J545" s="2"/>
      <c r="K545" s="2"/>
      <c r="L545" s="2"/>
      <c r="M545" s="31">
        <f>IRR(D543:L543,0.59)</f>
        <v>0.2081519915143515</v>
      </c>
      <c r="N545" s="2"/>
      <c r="O545" s="2"/>
      <c r="P545" s="3"/>
      <c r="Q545" s="4"/>
      <c r="R545" s="4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1:49" ht="1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4"/>
      <c r="R546" s="4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1:49" ht="15">
      <c r="A547" s="1"/>
      <c r="B547" s="14" t="str">
        <f>B112</f>
        <v>    5</v>
      </c>
      <c r="C547" s="2" t="s">
        <v>186</v>
      </c>
      <c r="D547" s="2">
        <f>SUM(D543:$D$543)</f>
        <v>-5130758.95890411</v>
      </c>
      <c r="E547" s="2">
        <f>SUM($D543:E$543)</f>
        <v>-4376094.126201806</v>
      </c>
      <c r="F547" s="2">
        <f>SUM($D543:F$543)</f>
        <v>-3471584.68195777</v>
      </c>
      <c r="G547" s="2">
        <f>SUM($D543:G$543)</f>
        <v>-2470791.8312131</v>
      </c>
      <c r="H547" s="2">
        <f>SUM($D543:H$543)</f>
        <v>-1230135.83241163</v>
      </c>
      <c r="I547" s="2">
        <f>SUM($D543:I$543)</f>
        <v>466330.37642746046</v>
      </c>
      <c r="J547" s="2">
        <f>SUM($D543:J$543)</f>
        <v>2151941.32502746</v>
      </c>
      <c r="K547" s="2">
        <f>SUM($D543:K$543)</f>
        <v>3837552.27362746</v>
      </c>
      <c r="L547" s="2">
        <f>SUM($D543:L$543)</f>
        <v>8770796.669986364</v>
      </c>
      <c r="M547" s="2"/>
      <c r="N547" s="2"/>
      <c r="O547" s="2"/>
      <c r="P547" s="3"/>
      <c r="Q547" s="4"/>
      <c r="R547" s="4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1:49" ht="15">
      <c r="A548" s="1"/>
      <c r="B548" s="2"/>
      <c r="C548" s="2"/>
      <c r="D548" s="24">
        <f aca="true" t="shared" si="221" ref="D548:L548">IF(D547&gt;0,1,0)</f>
        <v>0</v>
      </c>
      <c r="E548" s="24">
        <f t="shared" si="221"/>
        <v>0</v>
      </c>
      <c r="F548" s="24">
        <f t="shared" si="221"/>
        <v>0</v>
      </c>
      <c r="G548" s="24">
        <f t="shared" si="221"/>
        <v>0</v>
      </c>
      <c r="H548" s="24">
        <f t="shared" si="221"/>
        <v>0</v>
      </c>
      <c r="I548" s="24">
        <f t="shared" si="221"/>
        <v>1</v>
      </c>
      <c r="J548" s="24">
        <f t="shared" si="221"/>
        <v>1</v>
      </c>
      <c r="K548" s="24">
        <f t="shared" si="221"/>
        <v>1</v>
      </c>
      <c r="L548" s="24">
        <f t="shared" si="221"/>
        <v>1</v>
      </c>
      <c r="M548" s="2"/>
      <c r="N548" s="2"/>
      <c r="O548" s="2"/>
      <c r="P548" s="3"/>
      <c r="Q548" s="4"/>
      <c r="R548" s="4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1:49" ht="15">
      <c r="A549" s="1"/>
      <c r="B549" s="7" t="str">
        <f>B113</f>
        <v>    6</v>
      </c>
      <c r="C549" s="7" t="s">
        <v>187</v>
      </c>
      <c r="D549" s="24">
        <f>IF(D548=C548,0,0)</f>
        <v>0</v>
      </c>
      <c r="E549" s="24">
        <f>IF(E548=D548,0,1)</f>
        <v>0</v>
      </c>
      <c r="F549" s="24">
        <f>IF(F548=E548,0,2)</f>
        <v>0</v>
      </c>
      <c r="G549" s="24">
        <f>IF(G548=F548,0,3)</f>
        <v>0</v>
      </c>
      <c r="H549" s="24">
        <f>IF(H548=G548,0,4)</f>
        <v>0</v>
      </c>
      <c r="I549" s="24">
        <f>IF(I548=H548,0,5)</f>
        <v>5</v>
      </c>
      <c r="J549" s="24">
        <f>IF(J548=I548,0,6)</f>
        <v>0</v>
      </c>
      <c r="K549" s="24">
        <f>IF(K548=J548,0,7)</f>
        <v>0</v>
      </c>
      <c r="L549" s="24">
        <f>IF(L548=K548,0,8)</f>
        <v>0</v>
      </c>
      <c r="M549" s="7">
        <f>SUM(D549:L549)</f>
        <v>5</v>
      </c>
      <c r="N549" s="2"/>
      <c r="O549" s="2"/>
      <c r="P549" s="3"/>
      <c r="Q549" s="4"/>
      <c r="R549" s="4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1:49" ht="1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4"/>
      <c r="R550" s="4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1:49" ht="15">
      <c r="A551" s="1"/>
      <c r="B551" s="2" t="str">
        <f>B114</f>
        <v>    7</v>
      </c>
      <c r="C551" s="2" t="s">
        <v>188</v>
      </c>
      <c r="D551" s="32">
        <f>1/(1+$C$552)^0</f>
        <v>1</v>
      </c>
      <c r="E551" s="32">
        <f>1/(1+$C$552)^1</f>
        <v>0.9259259259259258</v>
      </c>
      <c r="F551" s="32">
        <f>1/(1+$C$552)^2</f>
        <v>0.8573388203017832</v>
      </c>
      <c r="G551" s="32">
        <f>1/(1+$C$552)^3</f>
        <v>0.7938322410201696</v>
      </c>
      <c r="H551" s="32">
        <f>1/(1+$C$552)^4</f>
        <v>0.7350298527964533</v>
      </c>
      <c r="I551" s="32">
        <f>1/(1+$C$552)^5</f>
        <v>0.680583197033753</v>
      </c>
      <c r="J551" s="32">
        <f>1/(1+$C$552)^6</f>
        <v>0.6301696268831045</v>
      </c>
      <c r="K551" s="32">
        <f>1/(1+$C$552)^7</f>
        <v>0.5834903952621339</v>
      </c>
      <c r="L551" s="32">
        <f>1/(1+$C$552)^8</f>
        <v>0.5402688845019757</v>
      </c>
      <c r="M551" s="2"/>
      <c r="N551" s="2"/>
      <c r="O551" s="2"/>
      <c r="P551" s="3"/>
      <c r="Q551" s="4"/>
      <c r="R551" s="4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1:49" ht="15">
      <c r="A552" s="1"/>
      <c r="B552" s="2"/>
      <c r="C552" s="39">
        <v>0.08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4"/>
      <c r="R552" s="4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1:49" ht="15">
      <c r="A553" s="1"/>
      <c r="B553" s="1" t="str">
        <f>B115</f>
        <v>    8</v>
      </c>
      <c r="C553" s="2" t="s">
        <v>189</v>
      </c>
      <c r="D553" s="2">
        <f aca="true" t="shared" si="222" ref="D553:L553">D543*D551</f>
        <v>-5130758.95890411</v>
      </c>
      <c r="E553" s="2">
        <f t="shared" si="222"/>
        <v>698763.733983615</v>
      </c>
      <c r="F553" s="2">
        <f t="shared" si="222"/>
        <v>775471.059880003</v>
      </c>
      <c r="G553" s="2">
        <f t="shared" si="222"/>
        <v>794461.6315036056</v>
      </c>
      <c r="H553" s="2">
        <f t="shared" si="222"/>
        <v>911919.196170081</v>
      </c>
      <c r="I553" s="2">
        <f t="shared" si="222"/>
        <v>1154586.3960714387</v>
      </c>
      <c r="J553" s="2">
        <f t="shared" si="222"/>
        <v>1062220.8225493378</v>
      </c>
      <c r="K553" s="2">
        <f t="shared" si="222"/>
        <v>983537.7986567942</v>
      </c>
      <c r="L553" s="2">
        <f t="shared" si="222"/>
        <v>2665278.4469964476</v>
      </c>
      <c r="M553" s="2"/>
      <c r="N553" s="2"/>
      <c r="O553" s="2"/>
      <c r="P553" s="3"/>
      <c r="Q553" s="4"/>
      <c r="R553" s="4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1:49" ht="1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4"/>
      <c r="R554" s="4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1:49" ht="15">
      <c r="A555" s="1"/>
      <c r="B555" s="7" t="str">
        <f>B116</f>
        <v>    9</v>
      </c>
      <c r="C555" s="7" t="s">
        <v>190</v>
      </c>
      <c r="D555" s="2"/>
      <c r="E555" s="2"/>
      <c r="F555" s="2"/>
      <c r="G555" s="2"/>
      <c r="H555" s="2"/>
      <c r="I555" s="2"/>
      <c r="J555" s="2"/>
      <c r="K555" s="2"/>
      <c r="L555" s="2"/>
      <c r="M555" s="7">
        <f>SUM(D553:L553)</f>
        <v>3915480.1269072136</v>
      </c>
      <c r="N555" s="2"/>
      <c r="O555" s="2"/>
      <c r="P555" s="3"/>
      <c r="Q555" s="4"/>
      <c r="R555" s="4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1:49" ht="1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4"/>
      <c r="R556" s="4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1:49" ht="15">
      <c r="A557" s="1"/>
      <c r="B557" s="1" t="str">
        <f>B117</f>
        <v>   10</v>
      </c>
      <c r="C557" s="2" t="s">
        <v>191</v>
      </c>
      <c r="D557" s="1">
        <f aca="true" t="shared" si="223" ref="D557:L557">D423*D551</f>
        <v>5130758.95890411</v>
      </c>
      <c r="E557" s="1">
        <f t="shared" si="223"/>
        <v>73849.5078640286</v>
      </c>
      <c r="F557" s="1">
        <f t="shared" si="223"/>
        <v>68066.18373827892</v>
      </c>
      <c r="G557" s="1">
        <f t="shared" si="223"/>
        <v>106748.82034354098</v>
      </c>
      <c r="H557" s="1">
        <f t="shared" si="223"/>
        <v>112644.68744877749</v>
      </c>
      <c r="I557" s="1">
        <f t="shared" si="223"/>
        <v>0</v>
      </c>
      <c r="J557" s="1">
        <f t="shared" si="223"/>
        <v>0</v>
      </c>
      <c r="K557" s="1">
        <f t="shared" si="223"/>
        <v>0</v>
      </c>
      <c r="L557" s="1">
        <f t="shared" si="223"/>
        <v>0</v>
      </c>
      <c r="M557" s="2">
        <f>SUM(D557:L557)</f>
        <v>5492068.1582987355</v>
      </c>
      <c r="N557" s="2"/>
      <c r="O557" s="2"/>
      <c r="P557" s="3"/>
      <c r="Q557" s="4"/>
      <c r="R557" s="4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1:49" ht="1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4"/>
      <c r="R558" s="4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1:49" ht="15">
      <c r="A559" s="1"/>
      <c r="B559" s="7" t="str">
        <f>B118</f>
        <v>   11</v>
      </c>
      <c r="C559" s="7" t="s">
        <v>192</v>
      </c>
      <c r="D559" s="2"/>
      <c r="E559" s="2"/>
      <c r="F559" s="2"/>
      <c r="G559" s="2"/>
      <c r="H559" s="2"/>
      <c r="I559" s="2"/>
      <c r="J559" s="2"/>
      <c r="K559" s="2"/>
      <c r="L559" s="2"/>
      <c r="M559" s="33">
        <f>M555/M557</f>
        <v>0.7129336370290245</v>
      </c>
      <c r="N559" s="2"/>
      <c r="O559" s="2"/>
      <c r="P559" s="3"/>
      <c r="Q559" s="4"/>
      <c r="R559" s="4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1:49" ht="15.75" thickBot="1">
      <c r="A560" s="1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2"/>
      <c r="O560" s="2"/>
      <c r="P560" s="3"/>
      <c r="Q560" s="4"/>
      <c r="R560" s="4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1:49" ht="15.75" thickTop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  <c r="P561" s="3"/>
      <c r="Q561" s="4"/>
      <c r="R561" s="4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1:49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  <c r="P562" s="3"/>
      <c r="Q562" s="4"/>
      <c r="R562" s="4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1:49" ht="15">
      <c r="A563" s="1"/>
      <c r="B563" s="2"/>
      <c r="C563" s="7" t="s">
        <v>193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4"/>
      <c r="R563" s="4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1:49" ht="15.75" thickBot="1">
      <c r="A564" s="1"/>
      <c r="B564" s="2"/>
      <c r="C564" s="2"/>
      <c r="D564" s="2"/>
      <c r="E564" s="2"/>
      <c r="F564" s="2"/>
      <c r="G564" s="2"/>
      <c r="H564" s="2"/>
      <c r="I564" s="2" t="str">
        <f>I3</f>
        <v> EUR</v>
      </c>
      <c r="J564" s="2"/>
      <c r="K564" s="2"/>
      <c r="L564" s="2"/>
      <c r="M564" s="2"/>
      <c r="N564" s="2"/>
      <c r="O564" s="2"/>
      <c r="P564" s="3"/>
      <c r="Q564" s="4"/>
      <c r="R564" s="4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1:49" ht="16.5" thickBot="1" thickTop="1">
      <c r="A565" s="1"/>
      <c r="B565" s="9" t="str">
        <f aca="true" t="shared" si="224" ref="B565:H565">B4</f>
        <v> No.</v>
      </c>
      <c r="C565" s="9" t="str">
        <f t="shared" si="224"/>
        <v>      Description</v>
      </c>
      <c r="D565" s="9" t="str">
        <f t="shared" si="224"/>
        <v>"0" year</v>
      </c>
      <c r="E565" s="11">
        <f t="shared" si="224"/>
        <v>1</v>
      </c>
      <c r="F565" s="11">
        <f t="shared" si="224"/>
        <v>2</v>
      </c>
      <c r="G565" s="11">
        <f t="shared" si="224"/>
        <v>3</v>
      </c>
      <c r="H565" s="11">
        <f t="shared" si="224"/>
        <v>4</v>
      </c>
      <c r="I565" s="11">
        <f>I4</f>
        <v>5</v>
      </c>
      <c r="J565" s="11">
        <f>J4</f>
        <v>6</v>
      </c>
      <c r="K565" s="11">
        <f>K4</f>
        <v>7</v>
      </c>
      <c r="L565" s="11">
        <f>L4</f>
        <v>8</v>
      </c>
      <c r="M565" s="9" t="str">
        <f>M4</f>
        <v>Total</v>
      </c>
      <c r="N565" s="2"/>
      <c r="O565" s="2"/>
      <c r="P565" s="3"/>
      <c r="Q565" s="4"/>
      <c r="R565" s="4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1:49" ht="15.75" thickTop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  <c r="P566" s="3"/>
      <c r="Q566" s="4"/>
      <c r="R566" s="4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1:49" ht="15">
      <c r="A567" s="1"/>
      <c r="B567" s="2" t="str">
        <f>B528</f>
        <v>    1</v>
      </c>
      <c r="C567" s="2" t="s">
        <v>194</v>
      </c>
      <c r="D567" s="2">
        <f aca="true" t="shared" si="225" ref="D567:L567">SUM(D568:D571)</f>
        <v>2231053.3791035614</v>
      </c>
      <c r="E567" s="2">
        <f t="shared" si="225"/>
        <v>7080000</v>
      </c>
      <c r="F567" s="2">
        <f t="shared" si="225"/>
        <v>7770000</v>
      </c>
      <c r="G567" s="2">
        <f t="shared" si="225"/>
        <v>8460000</v>
      </c>
      <c r="H567" s="2">
        <f t="shared" si="225"/>
        <v>9605000</v>
      </c>
      <c r="I567" s="2">
        <f t="shared" si="225"/>
        <v>10910000</v>
      </c>
      <c r="J567" s="2">
        <f t="shared" si="225"/>
        <v>10910000</v>
      </c>
      <c r="K567" s="2">
        <f t="shared" si="225"/>
        <v>10910000</v>
      </c>
      <c r="L567" s="2">
        <f t="shared" si="225"/>
        <v>14157633.447758904</v>
      </c>
      <c r="M567" s="2">
        <f>SUM(D567:L567)</f>
        <v>82033686.82686247</v>
      </c>
      <c r="N567" s="2"/>
      <c r="O567" s="2"/>
      <c r="P567" s="3"/>
      <c r="Q567" s="4"/>
      <c r="R567" s="4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1:49" ht="15">
      <c r="A568" s="1"/>
      <c r="B568" s="2"/>
      <c r="C568" s="2" t="str">
        <f>C500</f>
        <v> - Sources of finances</v>
      </c>
      <c r="D568" s="2">
        <f aca="true" t="shared" si="226" ref="D568:L568">D435</f>
        <v>2231053.3791035614</v>
      </c>
      <c r="E568" s="2">
        <f t="shared" si="226"/>
        <v>0</v>
      </c>
      <c r="F568" s="2">
        <f t="shared" si="226"/>
        <v>0</v>
      </c>
      <c r="G568" s="2">
        <f t="shared" si="226"/>
        <v>0</v>
      </c>
      <c r="H568" s="2">
        <f t="shared" si="226"/>
        <v>0</v>
      </c>
      <c r="I568" s="2">
        <f t="shared" si="226"/>
        <v>0</v>
      </c>
      <c r="J568" s="2">
        <f t="shared" si="226"/>
        <v>0</v>
      </c>
      <c r="K568" s="2">
        <f t="shared" si="226"/>
        <v>0</v>
      </c>
      <c r="L568" s="2">
        <f t="shared" si="226"/>
        <v>0</v>
      </c>
      <c r="M568" s="2">
        <f>SUM(D568:L568)</f>
        <v>2231053.3791035614</v>
      </c>
      <c r="N568" s="2"/>
      <c r="O568" s="2"/>
      <c r="P568" s="3"/>
      <c r="Q568" s="4"/>
      <c r="R568" s="4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1:49" ht="15">
      <c r="A569" s="1"/>
      <c r="B569" s="2"/>
      <c r="C569" s="2" t="str">
        <f>C501</f>
        <v> - Total revenue</v>
      </c>
      <c r="D569" s="2"/>
      <c r="E569" s="2">
        <f aca="true" t="shared" si="227" ref="E569:L569">E501</f>
        <v>7080000</v>
      </c>
      <c r="F569" s="2">
        <f t="shared" si="227"/>
        <v>7770000</v>
      </c>
      <c r="G569" s="2">
        <f t="shared" si="227"/>
        <v>8460000</v>
      </c>
      <c r="H569" s="2">
        <f t="shared" si="227"/>
        <v>9605000</v>
      </c>
      <c r="I569" s="2">
        <f t="shared" si="227"/>
        <v>10910000</v>
      </c>
      <c r="J569" s="2">
        <f t="shared" si="227"/>
        <v>10910000</v>
      </c>
      <c r="K569" s="2">
        <f t="shared" si="227"/>
        <v>10910000</v>
      </c>
      <c r="L569" s="2">
        <f t="shared" si="227"/>
        <v>10910000</v>
      </c>
      <c r="M569" s="2">
        <f>SUM(D569:L569)</f>
        <v>76555000</v>
      </c>
      <c r="N569" s="2"/>
      <c r="O569" s="2"/>
      <c r="P569" s="3"/>
      <c r="Q569" s="4"/>
      <c r="R569" s="4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1:49" ht="15">
      <c r="A570" s="1"/>
      <c r="B570" s="2"/>
      <c r="C570" s="2" t="str">
        <f>C502</f>
        <v> - Remaining value of fixes assets</v>
      </c>
      <c r="D570" s="2"/>
      <c r="E570" s="2">
        <f aca="true" t="shared" si="228" ref="E570:L570">E502</f>
        <v>0</v>
      </c>
      <c r="F570" s="2">
        <f t="shared" si="228"/>
        <v>0</v>
      </c>
      <c r="G570" s="2">
        <f t="shared" si="228"/>
        <v>0</v>
      </c>
      <c r="H570" s="2">
        <f t="shared" si="228"/>
        <v>0</v>
      </c>
      <c r="I570" s="2">
        <f t="shared" si="228"/>
        <v>0</v>
      </c>
      <c r="J570" s="2">
        <f t="shared" si="228"/>
        <v>0</v>
      </c>
      <c r="K570" s="2">
        <f t="shared" si="228"/>
        <v>0</v>
      </c>
      <c r="L570" s="2">
        <f t="shared" si="228"/>
        <v>2020000</v>
      </c>
      <c r="M570" s="2">
        <f>SUM(D570:L570)</f>
        <v>2020000</v>
      </c>
      <c r="N570" s="2"/>
      <c r="O570" s="2"/>
      <c r="P570" s="3"/>
      <c r="Q570" s="4"/>
      <c r="R570" s="4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1:49" ht="15">
      <c r="A571" s="1"/>
      <c r="B571" s="2"/>
      <c r="C571" s="2" t="str">
        <f>C503</f>
        <v> - Remaining value of working capital</v>
      </c>
      <c r="D571" s="2"/>
      <c r="E571" s="2">
        <f aca="true" t="shared" si="229" ref="E571:L571">E503</f>
        <v>0</v>
      </c>
      <c r="F571" s="2">
        <f t="shared" si="229"/>
        <v>0</v>
      </c>
      <c r="G571" s="2">
        <f t="shared" si="229"/>
        <v>0</v>
      </c>
      <c r="H571" s="2">
        <f t="shared" si="229"/>
        <v>0</v>
      </c>
      <c r="I571" s="2">
        <f t="shared" si="229"/>
        <v>0</v>
      </c>
      <c r="J571" s="2">
        <f t="shared" si="229"/>
        <v>0</v>
      </c>
      <c r="K571" s="2">
        <f t="shared" si="229"/>
        <v>0</v>
      </c>
      <c r="L571" s="2">
        <f t="shared" si="229"/>
        <v>1227633.4477589042</v>
      </c>
      <c r="M571" s="2">
        <f>SUM(D571:L571)</f>
        <v>1227633.4477589042</v>
      </c>
      <c r="N571" s="2"/>
      <c r="O571" s="2"/>
      <c r="P571" s="3"/>
      <c r="Q571" s="4"/>
      <c r="R571" s="4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1:49" ht="1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4"/>
      <c r="R572" s="4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1:49" ht="15">
      <c r="A573" s="1"/>
      <c r="B573" s="2" t="str">
        <f>B534</f>
        <v>    2</v>
      </c>
      <c r="C573" s="2" t="s">
        <v>195</v>
      </c>
      <c r="D573" s="2">
        <f aca="true" t="shared" si="230" ref="D573:L573">SUM(D574:D580)</f>
        <v>5130758.95890411</v>
      </c>
      <c r="E573" s="2">
        <f t="shared" si="230"/>
        <v>7000005.709138613</v>
      </c>
      <c r="F573" s="2">
        <f t="shared" si="230"/>
        <v>7501608.495205972</v>
      </c>
      <c r="G573" s="2">
        <f t="shared" si="230"/>
        <v>8056772.486314428</v>
      </c>
      <c r="H573" s="2">
        <f t="shared" si="230"/>
        <v>8923356.735866718</v>
      </c>
      <c r="I573" s="2">
        <f t="shared" si="230"/>
        <v>9733993.923438188</v>
      </c>
      <c r="J573" s="2">
        <f t="shared" si="230"/>
        <v>9224389.0514</v>
      </c>
      <c r="K573" s="2">
        <f t="shared" si="230"/>
        <v>9224389.0514</v>
      </c>
      <c r="L573" s="2">
        <f t="shared" si="230"/>
        <v>9224389.0514</v>
      </c>
      <c r="M573" s="2">
        <f aca="true" t="shared" si="231" ref="M573:M580">SUM(D573:L573)</f>
        <v>74019663.46306804</v>
      </c>
      <c r="N573" s="2"/>
      <c r="O573" s="2"/>
      <c r="P573" s="3"/>
      <c r="Q573" s="4"/>
      <c r="R573" s="4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1:49" ht="15">
      <c r="A574" s="1"/>
      <c r="B574" s="2"/>
      <c r="C574" s="2" t="str">
        <f aca="true" t="shared" si="232" ref="C574:L574">C506</f>
        <v> - Investments</v>
      </c>
      <c r="D574" s="2">
        <f t="shared" si="232"/>
        <v>5130758.95890411</v>
      </c>
      <c r="E574" s="2">
        <f t="shared" si="232"/>
        <v>79757.4684931509</v>
      </c>
      <c r="F574" s="2">
        <f t="shared" si="232"/>
        <v>79392.39671232854</v>
      </c>
      <c r="G574" s="2">
        <f t="shared" si="232"/>
        <v>134472.76997260272</v>
      </c>
      <c r="H574" s="2">
        <f t="shared" si="232"/>
        <v>153251.85367671237</v>
      </c>
      <c r="I574" s="2">
        <f t="shared" si="232"/>
        <v>0</v>
      </c>
      <c r="J574" s="2">
        <f t="shared" si="232"/>
        <v>0</v>
      </c>
      <c r="K574" s="2">
        <f t="shared" si="232"/>
        <v>0</v>
      </c>
      <c r="L574" s="2">
        <f t="shared" si="232"/>
        <v>0</v>
      </c>
      <c r="M574" s="2">
        <f t="shared" si="231"/>
        <v>5577633.447758904</v>
      </c>
      <c r="N574" s="2"/>
      <c r="O574" s="2"/>
      <c r="P574" s="3"/>
      <c r="Q574" s="4"/>
      <c r="R574" s="4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1:49" ht="15">
      <c r="A575" s="1"/>
      <c r="B575" s="2"/>
      <c r="C575" s="2" t="str">
        <f aca="true" t="shared" si="233" ref="C575:C580">C507</f>
        <v> - Direct costs</v>
      </c>
      <c r="D575" s="2"/>
      <c r="E575" s="2">
        <f aca="true" t="shared" si="234" ref="E575:L575">E507</f>
        <v>4260000</v>
      </c>
      <c r="F575" s="2">
        <f t="shared" si="234"/>
        <v>4687000</v>
      </c>
      <c r="G575" s="2">
        <f t="shared" si="234"/>
        <v>5109000</v>
      </c>
      <c r="H575" s="2">
        <f t="shared" si="234"/>
        <v>5841000</v>
      </c>
      <c r="I575" s="2">
        <f t="shared" si="234"/>
        <v>6673000</v>
      </c>
      <c r="J575" s="2">
        <f t="shared" si="234"/>
        <v>6673000</v>
      </c>
      <c r="K575" s="2">
        <f t="shared" si="234"/>
        <v>6673000</v>
      </c>
      <c r="L575" s="2">
        <f t="shared" si="234"/>
        <v>6673000</v>
      </c>
      <c r="M575" s="2">
        <f t="shared" si="231"/>
        <v>46589000</v>
      </c>
      <c r="N575" s="2"/>
      <c r="O575" s="2"/>
      <c r="P575" s="3"/>
      <c r="Q575" s="4"/>
      <c r="R575" s="4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1:49" ht="15">
      <c r="A576" s="1"/>
      <c r="B576" s="2"/>
      <c r="C576" s="2" t="str">
        <f t="shared" si="233"/>
        <v> - Gross labour costs</v>
      </c>
      <c r="D576" s="2"/>
      <c r="E576" s="2">
        <f aca="true" t="shared" si="235" ref="E576:L576">E508</f>
        <v>1162560</v>
      </c>
      <c r="F576" s="2">
        <f t="shared" si="235"/>
        <v>1220688</v>
      </c>
      <c r="G576" s="2">
        <f t="shared" si="235"/>
        <v>1281722.4</v>
      </c>
      <c r="H576" s="2">
        <f t="shared" si="235"/>
        <v>1345808.52</v>
      </c>
      <c r="I576" s="2">
        <f t="shared" si="235"/>
        <v>1413098.9460000002</v>
      </c>
      <c r="J576" s="2">
        <f t="shared" si="235"/>
        <v>1413098.9460000002</v>
      </c>
      <c r="K576" s="2">
        <f t="shared" si="235"/>
        <v>1413098.9460000002</v>
      </c>
      <c r="L576" s="2">
        <f t="shared" si="235"/>
        <v>1413098.9460000002</v>
      </c>
      <c r="M576" s="2">
        <f t="shared" si="231"/>
        <v>10663174.704000002</v>
      </c>
      <c r="N576" s="2"/>
      <c r="O576" s="2"/>
      <c r="P576" s="3"/>
      <c r="Q576" s="4"/>
      <c r="R576" s="4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1:49" ht="15">
      <c r="A577" s="1"/>
      <c r="B577" s="2"/>
      <c r="C577" s="2" t="str">
        <f t="shared" si="233"/>
        <v> - General expenses (without depreciation)</v>
      </c>
      <c r="D577" s="2"/>
      <c r="E577" s="2">
        <f aca="true" t="shared" si="236" ref="E577:L577">E509</f>
        <v>789500</v>
      </c>
      <c r="F577" s="2">
        <f t="shared" si="236"/>
        <v>824000</v>
      </c>
      <c r="G577" s="2">
        <f t="shared" si="236"/>
        <v>858500</v>
      </c>
      <c r="H577" s="2">
        <f t="shared" si="236"/>
        <v>915750</v>
      </c>
      <c r="I577" s="2">
        <f t="shared" si="236"/>
        <v>981000</v>
      </c>
      <c r="J577" s="2">
        <f t="shared" si="236"/>
        <v>981000</v>
      </c>
      <c r="K577" s="2">
        <f t="shared" si="236"/>
        <v>981000</v>
      </c>
      <c r="L577" s="2">
        <f t="shared" si="236"/>
        <v>981000</v>
      </c>
      <c r="M577" s="2">
        <f t="shared" si="231"/>
        <v>7311750</v>
      </c>
      <c r="N577" s="2"/>
      <c r="O577" s="2"/>
      <c r="P577" s="3"/>
      <c r="Q577" s="4"/>
      <c r="R577" s="4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1:49" ht="15">
      <c r="A578" s="1"/>
      <c r="B578" s="2"/>
      <c r="C578" s="2" t="str">
        <f t="shared" si="233"/>
        <v> - Interest payment</v>
      </c>
      <c r="D578" s="2"/>
      <c r="E578" s="2">
        <f aca="true" t="shared" si="237" ref="E578:L578">E510</f>
        <v>192763.0119545477</v>
      </c>
      <c r="F578" s="2">
        <f t="shared" si="237"/>
        <v>154210.40956363815</v>
      </c>
      <c r="G578" s="2">
        <f t="shared" si="237"/>
        <v>115657.80717272863</v>
      </c>
      <c r="H578" s="2">
        <f t="shared" si="237"/>
        <v>77105.20478181909</v>
      </c>
      <c r="I578" s="2">
        <f t="shared" si="237"/>
        <v>38552.60239090955</v>
      </c>
      <c r="J578" s="2">
        <f t="shared" si="237"/>
        <v>0</v>
      </c>
      <c r="K578" s="2">
        <f t="shared" si="237"/>
        <v>0</v>
      </c>
      <c r="L578" s="2">
        <f t="shared" si="237"/>
        <v>0</v>
      </c>
      <c r="M578" s="2">
        <f t="shared" si="231"/>
        <v>578289.0358636432</v>
      </c>
      <c r="N578" s="2"/>
      <c r="O578" s="2"/>
      <c r="P578" s="3"/>
      <c r="Q578" s="4"/>
      <c r="R578" s="4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1:49" ht="15">
      <c r="A579" s="1"/>
      <c r="B579" s="2"/>
      <c r="C579" s="2" t="str">
        <f t="shared" si="233"/>
        <v> - Taxes on profit</v>
      </c>
      <c r="D579" s="2"/>
      <c r="E579" s="2">
        <f aca="true" t="shared" si="238" ref="E579:L579">E511</f>
        <v>33517.69880454523</v>
      </c>
      <c r="F579" s="2">
        <f t="shared" si="238"/>
        <v>54410.15904363619</v>
      </c>
      <c r="G579" s="2">
        <f t="shared" si="238"/>
        <v>75511.97928272716</v>
      </c>
      <c r="H579" s="2">
        <f t="shared" si="238"/>
        <v>108533.6275218181</v>
      </c>
      <c r="I579" s="2">
        <f t="shared" si="238"/>
        <v>146434.845160909</v>
      </c>
      <c r="J579" s="2">
        <f t="shared" si="238"/>
        <v>157290.10539999997</v>
      </c>
      <c r="K579" s="2">
        <f t="shared" si="238"/>
        <v>157290.10539999997</v>
      </c>
      <c r="L579" s="2">
        <f t="shared" si="238"/>
        <v>157290.10539999997</v>
      </c>
      <c r="M579" s="2">
        <f t="shared" si="231"/>
        <v>890278.6260136357</v>
      </c>
      <c r="N579" s="2"/>
      <c r="O579" s="2"/>
      <c r="P579" s="3"/>
      <c r="Q579" s="4"/>
      <c r="R579" s="4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1:49" ht="15">
      <c r="A580" s="1"/>
      <c r="B580" s="2"/>
      <c r="C580" s="2" t="str">
        <f t="shared" si="233"/>
        <v> - Principal payment</v>
      </c>
      <c r="D580" s="2"/>
      <c r="E580" s="2">
        <f aca="true" t="shared" si="239" ref="E580:L580">E512</f>
        <v>481907.52988636924</v>
      </c>
      <c r="F580" s="2">
        <f t="shared" si="239"/>
        <v>481907.52988636924</v>
      </c>
      <c r="G580" s="2">
        <f t="shared" si="239"/>
        <v>481907.52988636924</v>
      </c>
      <c r="H580" s="2">
        <f t="shared" si="239"/>
        <v>481907.52988636924</v>
      </c>
      <c r="I580" s="2">
        <f t="shared" si="239"/>
        <v>481907.52988636924</v>
      </c>
      <c r="J580" s="2">
        <f t="shared" si="239"/>
        <v>0</v>
      </c>
      <c r="K580" s="2">
        <f t="shared" si="239"/>
        <v>0</v>
      </c>
      <c r="L580" s="2">
        <f t="shared" si="239"/>
        <v>0</v>
      </c>
      <c r="M580" s="2">
        <f t="shared" si="231"/>
        <v>2409537.649431846</v>
      </c>
      <c r="N580" s="2"/>
      <c r="O580" s="2"/>
      <c r="P580" s="3"/>
      <c r="Q580" s="4"/>
      <c r="R580" s="4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1:49" ht="1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4"/>
      <c r="R581" s="4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1:49" ht="15">
      <c r="A582" s="1"/>
      <c r="B582" s="7" t="str">
        <f>B543</f>
        <v>    3</v>
      </c>
      <c r="C582" s="7" t="s">
        <v>196</v>
      </c>
      <c r="D582" s="2">
        <f aca="true" t="shared" si="240" ref="D582:L582">D567-D573</f>
        <v>-2899705.5798005485</v>
      </c>
      <c r="E582" s="7">
        <f t="shared" si="240"/>
        <v>79994.2908613868</v>
      </c>
      <c r="F582" s="7">
        <f t="shared" si="240"/>
        <v>268391.50479402766</v>
      </c>
      <c r="G582" s="7">
        <f t="shared" si="240"/>
        <v>403227.51368557196</v>
      </c>
      <c r="H582" s="7">
        <f t="shared" si="240"/>
        <v>681643.264133282</v>
      </c>
      <c r="I582" s="7">
        <f t="shared" si="240"/>
        <v>1176006.0765618123</v>
      </c>
      <c r="J582" s="7">
        <f t="shared" si="240"/>
        <v>1685610.9485999998</v>
      </c>
      <c r="K582" s="7">
        <f t="shared" si="240"/>
        <v>1685610.9485999998</v>
      </c>
      <c r="L582" s="7">
        <f t="shared" si="240"/>
        <v>4933244.3963589035</v>
      </c>
      <c r="M582" s="2">
        <f>SUM(D582:L582)</f>
        <v>8014023.363794435</v>
      </c>
      <c r="N582" s="2"/>
      <c r="O582" s="2"/>
      <c r="P582" s="3"/>
      <c r="Q582" s="4"/>
      <c r="R582" s="4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1:49" ht="1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4"/>
      <c r="R583" s="4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1:49" ht="15">
      <c r="A584" s="1"/>
      <c r="B584" s="7" t="str">
        <f>B545</f>
        <v>    4</v>
      </c>
      <c r="C584" s="7" t="str">
        <f>+C545</f>
        <v>Internal rate of return (IRR)</v>
      </c>
      <c r="D584" s="2"/>
      <c r="E584" s="2"/>
      <c r="F584" s="2"/>
      <c r="G584" s="2"/>
      <c r="H584" s="2"/>
      <c r="I584" s="2"/>
      <c r="J584" s="2"/>
      <c r="K584" s="2"/>
      <c r="L584" s="2"/>
      <c r="M584" s="31">
        <f>IRR(D582:L582,0.59)</f>
        <v>0.23708952568352148</v>
      </c>
      <c r="N584" s="2"/>
      <c r="P584" s="3"/>
      <c r="Q584" s="4"/>
      <c r="R584" s="4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1:49" ht="1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P585" s="3"/>
      <c r="Q585" s="4"/>
      <c r="R585" s="4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1:49" ht="15">
      <c r="A586" s="1"/>
      <c r="B586" s="2" t="str">
        <f>B547</f>
        <v>    5</v>
      </c>
      <c r="C586" s="2" t="s">
        <v>197</v>
      </c>
      <c r="D586" s="2">
        <f>SUM($D$582:D582)</f>
        <v>-2899705.5798005485</v>
      </c>
      <c r="E586" s="2">
        <f>SUM($D$582:E582)</f>
        <v>-2819711.2889391617</v>
      </c>
      <c r="F586" s="2">
        <f>SUM($D$582:F582)</f>
        <v>-2551319.784145134</v>
      </c>
      <c r="G586" s="2">
        <f>SUM($D$582:G582)</f>
        <v>-2148092.270459562</v>
      </c>
      <c r="H586" s="2">
        <f>SUM($D$582:H582)</f>
        <v>-1466449.00632628</v>
      </c>
      <c r="I586" s="2">
        <f>SUM($D$582:I582)</f>
        <v>-290442.92976446776</v>
      </c>
      <c r="J586" s="2">
        <f>SUM($D$582:J582)</f>
        <v>1395168.018835532</v>
      </c>
      <c r="K586" s="2">
        <f>SUM($D$582:K582)</f>
        <v>3080778.967435532</v>
      </c>
      <c r="L586" s="2">
        <f>SUM($D$582:L582)</f>
        <v>8014023.363794435</v>
      </c>
      <c r="M586" s="2"/>
      <c r="N586" s="2"/>
      <c r="P586" s="3"/>
      <c r="Q586" s="4"/>
      <c r="R586" s="4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1:49" ht="15">
      <c r="A587" s="1"/>
      <c r="B587" s="2"/>
      <c r="C587" s="2"/>
      <c r="D587" s="24">
        <f aca="true" t="shared" si="241" ref="D587:L587">IF(D586&gt;0,1,0)</f>
        <v>0</v>
      </c>
      <c r="E587" s="24">
        <f t="shared" si="241"/>
        <v>0</v>
      </c>
      <c r="F587" s="24">
        <f t="shared" si="241"/>
        <v>0</v>
      </c>
      <c r="G587" s="24">
        <f t="shared" si="241"/>
        <v>0</v>
      </c>
      <c r="H587" s="24">
        <f t="shared" si="241"/>
        <v>0</v>
      </c>
      <c r="I587" s="24">
        <f t="shared" si="241"/>
        <v>0</v>
      </c>
      <c r="J587" s="24">
        <f t="shared" si="241"/>
        <v>1</v>
      </c>
      <c r="K587" s="24">
        <f t="shared" si="241"/>
        <v>1</v>
      </c>
      <c r="L587" s="24">
        <f t="shared" si="241"/>
        <v>1</v>
      </c>
      <c r="M587" s="2"/>
      <c r="N587" s="2"/>
      <c r="P587" s="3"/>
      <c r="Q587" s="4"/>
      <c r="R587" s="4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1:49" ht="15">
      <c r="A588" s="1"/>
      <c r="B588" s="7" t="str">
        <f>B549</f>
        <v>    6</v>
      </c>
      <c r="C588" s="7" t="str">
        <f>+C549</f>
        <v>Pay back period (in years)</v>
      </c>
      <c r="D588" s="24">
        <f>IF(D587=C587,0,0)</f>
        <v>0</v>
      </c>
      <c r="E588" s="24">
        <f>IF(E587=D587,0,1)</f>
        <v>0</v>
      </c>
      <c r="F588" s="24">
        <f>IF(F587=E587,0,2)</f>
        <v>0</v>
      </c>
      <c r="G588" s="24">
        <f>IF(G587=F587,0,3)</f>
        <v>0</v>
      </c>
      <c r="H588" s="24">
        <f>IF(H587=G587,0,4)</f>
        <v>0</v>
      </c>
      <c r="I588" s="24">
        <f>IF(I587=H587,0,5)</f>
        <v>0</v>
      </c>
      <c r="J588" s="24">
        <f>IF(J587=I587,0,6)</f>
        <v>6</v>
      </c>
      <c r="K588" s="24">
        <f>IF(K587=J587,0,7)</f>
        <v>0</v>
      </c>
      <c r="L588" s="24">
        <f>IF(L587=K587,0,8)</f>
        <v>0</v>
      </c>
      <c r="M588" s="7">
        <f>SUM(D588:L588)</f>
        <v>6</v>
      </c>
      <c r="N588" s="2"/>
      <c r="P588" s="3"/>
      <c r="Q588" s="4"/>
      <c r="R588" s="4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1:49" ht="1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P589" s="3"/>
      <c r="Q589" s="4"/>
      <c r="R589" s="4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1:49" ht="15">
      <c r="A590" s="1"/>
      <c r="B590" s="2" t="str">
        <f>B551</f>
        <v>    7</v>
      </c>
      <c r="C590" s="2" t="str">
        <f>+C551</f>
        <v>Discount factor</v>
      </c>
      <c r="D590" s="32">
        <f>1/(1+$C$591)^0</f>
        <v>1</v>
      </c>
      <c r="E590" s="32">
        <f>1/(1+$C$591)^1</f>
        <v>0.9259259259259258</v>
      </c>
      <c r="F590" s="32">
        <f>1/(1+$C$591)^2</f>
        <v>0.8573388203017832</v>
      </c>
      <c r="G590" s="32">
        <f>1/(1+$C$591)^3</f>
        <v>0.7938322410201696</v>
      </c>
      <c r="H590" s="32">
        <f>1/(1+$C$591)^4</f>
        <v>0.7350298527964533</v>
      </c>
      <c r="I590" s="32">
        <f>1/(1+$C$591)^5</f>
        <v>0.680583197033753</v>
      </c>
      <c r="J590" s="32">
        <f>1/(1+$C$591)^6</f>
        <v>0.6301696268831045</v>
      </c>
      <c r="K590" s="32">
        <f>1/(1+$C$591)^7</f>
        <v>0.5834903952621339</v>
      </c>
      <c r="L590" s="32">
        <f>1/(1+$C$591)^8</f>
        <v>0.5402688845019757</v>
      </c>
      <c r="M590" s="2"/>
      <c r="N590" s="2"/>
      <c r="P590" s="3"/>
      <c r="Q590" s="4"/>
      <c r="R590" s="4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1:49" ht="15">
      <c r="A591" s="1"/>
      <c r="B591" s="2"/>
      <c r="C591" s="39">
        <f>C552</f>
        <v>0.08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P591" s="3"/>
      <c r="Q591" s="4"/>
      <c r="R591" s="4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1:49" ht="15">
      <c r="A592" s="1"/>
      <c r="B592" s="2" t="str">
        <f>B553</f>
        <v>    8</v>
      </c>
      <c r="C592" s="2" t="s">
        <v>198</v>
      </c>
      <c r="D592" s="2">
        <f aca="true" t="shared" si="242" ref="D592:L592">D582*D590</f>
        <v>-2899705.5798005485</v>
      </c>
      <c r="E592" s="2">
        <f t="shared" si="242"/>
        <v>74068.78783461741</v>
      </c>
      <c r="F592" s="2">
        <f t="shared" si="242"/>
        <v>230102.45609913208</v>
      </c>
      <c r="G592" s="2">
        <f t="shared" si="242"/>
        <v>320095.0008300087</v>
      </c>
      <c r="H592" s="2">
        <f t="shared" si="242"/>
        <v>501028.14809558017</v>
      </c>
      <c r="I592" s="2">
        <f t="shared" si="242"/>
        <v>800369.9753175587</v>
      </c>
      <c r="J592" s="2">
        <f t="shared" si="242"/>
        <v>1062220.8225493378</v>
      </c>
      <c r="K592" s="2">
        <f t="shared" si="242"/>
        <v>983537.7986567942</v>
      </c>
      <c r="L592" s="2">
        <f t="shared" si="242"/>
        <v>2665278.4469964476</v>
      </c>
      <c r="M592" s="2"/>
      <c r="N592" s="2"/>
      <c r="P592" s="3"/>
      <c r="Q592" s="4"/>
      <c r="R592" s="4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1:49" ht="1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P593" s="3"/>
      <c r="Q593" s="4"/>
      <c r="R593" s="4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1:49" ht="15">
      <c r="A594" s="1"/>
      <c r="B594" s="7" t="str">
        <f>B555</f>
        <v>    9</v>
      </c>
      <c r="C594" s="7" t="str">
        <f>+C555</f>
        <v>Net present value (NPV)</v>
      </c>
      <c r="D594" s="2"/>
      <c r="E594" s="2"/>
      <c r="F594" s="2"/>
      <c r="G594" s="2"/>
      <c r="H594" s="2"/>
      <c r="I594" s="2"/>
      <c r="J594" s="2"/>
      <c r="K594" s="2"/>
      <c r="L594" s="2"/>
      <c r="M594" s="7">
        <f>SUM(D592:L592)</f>
        <v>3736995.8565789284</v>
      </c>
      <c r="N594" s="2"/>
      <c r="P594" s="3"/>
      <c r="Q594" s="4"/>
      <c r="R594" s="4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1:49" ht="1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P595" s="3"/>
      <c r="Q595" s="4"/>
      <c r="R595" s="4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1:49" ht="15">
      <c r="A596" s="1"/>
      <c r="B596" s="2" t="str">
        <f>B557</f>
        <v>   10</v>
      </c>
      <c r="C596" s="2" t="s">
        <v>199</v>
      </c>
      <c r="D596" s="1">
        <f aca="true" t="shared" si="243" ref="D596:L596">D590*D449</f>
        <v>2899705.5798005485</v>
      </c>
      <c r="E596" s="1">
        <f t="shared" si="243"/>
        <v>73849.5078640286</v>
      </c>
      <c r="F596" s="1">
        <f t="shared" si="243"/>
        <v>68066.18373827892</v>
      </c>
      <c r="G596" s="1">
        <f t="shared" si="243"/>
        <v>106748.82034354098</v>
      </c>
      <c r="H596" s="1">
        <f t="shared" si="243"/>
        <v>112644.68744877749</v>
      </c>
      <c r="I596" s="1">
        <f t="shared" si="243"/>
        <v>0</v>
      </c>
      <c r="J596" s="1">
        <f t="shared" si="243"/>
        <v>0</v>
      </c>
      <c r="K596" s="1">
        <f t="shared" si="243"/>
        <v>0</v>
      </c>
      <c r="L596" s="1">
        <f t="shared" si="243"/>
        <v>0</v>
      </c>
      <c r="M596" s="2">
        <f>SUM(D596:L596)</f>
        <v>3261014.7791951746</v>
      </c>
      <c r="N596" s="2"/>
      <c r="P596" s="3"/>
      <c r="Q596" s="4"/>
      <c r="R596" s="4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1:49" ht="1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P597" s="3"/>
      <c r="Q597" s="4"/>
      <c r="R597" s="4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1:49" ht="15">
      <c r="A598" s="1"/>
      <c r="B598" s="7" t="str">
        <f>B559</f>
        <v>   11</v>
      </c>
      <c r="C598" s="7" t="str">
        <f>+C559</f>
        <v>Relative net present value (9/10)</v>
      </c>
      <c r="D598" s="2"/>
      <c r="E598" s="2"/>
      <c r="F598" s="2"/>
      <c r="G598" s="2"/>
      <c r="H598" s="2"/>
      <c r="I598" s="2"/>
      <c r="J598" s="2"/>
      <c r="K598" s="2"/>
      <c r="L598" s="2"/>
      <c r="M598" s="33">
        <f>M594/M596</f>
        <v>1.1459610304192571</v>
      </c>
      <c r="N598" s="2"/>
      <c r="P598" s="3"/>
      <c r="Q598" s="4"/>
      <c r="R598" s="4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1:49" ht="1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P599" s="3"/>
      <c r="Q599" s="4"/>
      <c r="R599" s="4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1:49" ht="15">
      <c r="A600" s="1"/>
      <c r="B600" s="7" t="str">
        <f>B119</f>
        <v>   12</v>
      </c>
      <c r="C600" s="7" t="s">
        <v>200</v>
      </c>
      <c r="D600" s="2"/>
      <c r="E600" s="2"/>
      <c r="F600" s="2"/>
      <c r="G600" s="2"/>
      <c r="H600" s="2"/>
      <c r="I600" s="2"/>
      <c r="J600" s="2"/>
      <c r="K600" s="2"/>
      <c r="L600" s="2"/>
      <c r="M600" s="7">
        <f>M594+M596</f>
        <v>6998010.635774103</v>
      </c>
      <c r="N600" s="2"/>
      <c r="P600" s="3"/>
      <c r="Q600" s="4"/>
      <c r="R600" s="4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1:49" ht="15.75" thickBot="1">
      <c r="A601" s="1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2"/>
      <c r="O601" s="2"/>
      <c r="P601" s="3"/>
      <c r="Q601" s="4"/>
      <c r="R601" s="4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1:49" ht="15.75" thickTop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  <c r="P602" s="3"/>
      <c r="Q602" s="4"/>
      <c r="R602" s="4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9" ht="12.75">
      <c r="I609" s="2"/>
    </row>
    <row r="610" ht="12.75">
      <c r="I610" s="2"/>
    </row>
    <row r="611" ht="12.75">
      <c r="I611" s="2"/>
    </row>
    <row r="612" ht="12.75">
      <c r="I612" s="2"/>
    </row>
    <row r="613" ht="12.75">
      <c r="I613" s="2"/>
    </row>
    <row r="614" ht="12.75">
      <c r="I614" s="2"/>
    </row>
    <row r="615" ht="12.75">
      <c r="I615" s="2"/>
    </row>
    <row r="616" ht="12.75">
      <c r="I616" s="2"/>
    </row>
    <row r="617" ht="12.75">
      <c r="I617" s="2"/>
    </row>
    <row r="618" ht="12.75">
      <c r="I618" s="2"/>
    </row>
    <row r="619" ht="12.75">
      <c r="I619" s="2"/>
    </row>
    <row r="620" ht="12.75">
      <c r="I620" s="2"/>
    </row>
    <row r="621" ht="12.75">
      <c r="I621" s="2"/>
    </row>
    <row r="622" ht="12.75">
      <c r="I622" s="2"/>
    </row>
    <row r="623" ht="12.75">
      <c r="I623" s="2"/>
    </row>
    <row r="624" ht="12.75">
      <c r="I624" s="2"/>
    </row>
    <row r="625" ht="12.75">
      <c r="I625" s="2"/>
    </row>
  </sheetData>
  <sheetProtection sheet="1" selectLockedCells="1"/>
  <printOptions/>
  <pageMargins left="0.75" right="0.75" top="1" bottom="1" header="0.5118055555555555" footer="0.5118055555555555"/>
  <pageSetup horizontalDpi="300" verticalDpi="300" orientation="landscape" scale="70" r:id="rId1"/>
  <rowBreaks count="19" manualBreakCount="19">
    <brk id="34" max="255" man="1"/>
    <brk id="69" max="255" man="1"/>
    <brk id="103" max="255" man="1"/>
    <brk id="129" max="255" man="1"/>
    <brk id="154" max="255" man="1"/>
    <brk id="180" max="255" man="1"/>
    <brk id="206" max="255" man="1"/>
    <brk id="234" max="255" man="1"/>
    <brk id="260" max="255" man="1"/>
    <brk id="285" max="255" man="1"/>
    <brk id="311" max="255" man="1"/>
    <brk id="338" max="255" man="1"/>
    <brk id="377" max="255" man="1"/>
    <brk id="409" max="255" man="1"/>
    <brk id="427" max="255" man="1"/>
    <brk id="453" max="255" man="1"/>
    <brk id="493" max="255" man="1"/>
    <brk id="522" max="255" man="1"/>
    <brk id="5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2019-07-27T17:16:19Z</cp:lastPrinted>
  <dcterms:created xsi:type="dcterms:W3CDTF">2019-07-23T13:56:56Z</dcterms:created>
  <dcterms:modified xsi:type="dcterms:W3CDTF">2019-07-27T17:34:50Z</dcterms:modified>
  <cp:category/>
  <cp:version/>
  <cp:contentType/>
  <cp:contentStatus/>
</cp:coreProperties>
</file>